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уточная сводка" sheetId="1" state="visible" r:id="rId1"/>
    <sheet xmlns:r="http://schemas.openxmlformats.org/officeDocument/2006/relationships" name="Отчёт за месяц" sheetId="2" state="visible" r:id="rId2"/>
    <sheet xmlns:r="http://schemas.openxmlformats.org/officeDocument/2006/relationships" name="Данные по дням" sheetId="3" state="visible" r:id="rId3"/>
    <sheet xmlns:r="http://schemas.openxmlformats.org/officeDocument/2006/relationships" name="Справочник KPI" sheetId="4" state="visible" r:id="rId4"/>
  </sheets>
  <definedNames>
    <definedName name="д_Дата">'Данные по дням'!$A$6:$A$405</definedName>
    <definedName name="д_План">'Данные по дням'!$B$6:$B$405</definedName>
    <definedName name="д_Факт">'Данные по дням'!$C$6:$C$405</definedName>
    <definedName name="д_Брак">'Данные по дням'!$D$6:$D$405</definedName>
    <definedName name="д_Простои">'Данные по дням'!$E$6:$E$405</definedName>
    <definedName name="д_Явка">'Данные по дням'!$F$6:$F$405</definedName>
    <definedName name="д_Штат">'Данные по дням'!$G$6:$G$405</definedName>
    <definedName name="д_Отгрузка">'Данные по дням'!$H$6:$H$405</definedName>
    <definedName name="д_Приход">'Данные по дням'!$I$6:$I$405</definedName>
    <definedName name="д_Расход">'Данные по дням'!$J$6:$J$405</definedName>
    <definedName name="д_ОТ">'Данные по дням'!$K$6:$K$405</definedName>
    <definedName name="д_Комм">'Данные по дням'!$L$6:$L$405</definedName>
    <definedName name="СвДата">'Суточная сводка'!$D$4</definedName>
    <definedName name="МесНач">'Суточная сводка'!$K$4</definedName>
    <definedName name="М1">'Отчёт за месяц'!$C$4</definedName>
    <definedName name="Цена">'Отчёт за месяц'!$H$4</definedName>
    <definedName name="_xlnm.Print_Area" localSheetId="0">'Суточная сводка'!$A$1:$M$34</definedName>
    <definedName name="_xlnm.Print_Area" localSheetId="1">'Отчёт за месяц'!$A$1:$J$27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.MM.YYYY"/>
    <numFmt numFmtId="166" formatCode="# ##0"/>
    <numFmt numFmtId="167" formatCode="0.0%"/>
    <numFmt numFmtId="168" formatCode="0&quot; мин&quot;"/>
    <numFmt numFmtId="169" formatCode="MMMM YYYY"/>
    <numFmt numFmtId="170" formatCode="+0%;-0%;0%"/>
    <numFmt numFmtId="171" formatCode="# ##0.0"/>
  </numFmts>
  <fonts count="18">
    <font>
      <name val="Calibri"/>
      <family val="2"/>
      <color theme="1"/>
      <sz val="11"/>
      <scheme val="minor"/>
    </font>
    <font>
      <name val="Arial"/>
      <b val="1"/>
      <color rgb="002E75B6"/>
      <sz val="9"/>
    </font>
    <font>
      <name val="Arial"/>
      <b val="1"/>
      <color rgb="001F2937"/>
      <sz val="18"/>
    </font>
    <font>
      <name val="Arial"/>
      <color rgb="006B7280"/>
      <sz val="10"/>
    </font>
    <font>
      <name val="Arial"/>
      <b val="1"/>
      <color rgb="00FFFFFF"/>
      <sz val="10"/>
    </font>
    <font>
      <name val="Arial"/>
      <sz val="9"/>
    </font>
    <font>
      <name val="Arial"/>
      <b val="1"/>
      <sz val="11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1F4E79"/>
      <sz val="24"/>
    </font>
    <font>
      <name val="Arial"/>
      <color rgb="006B7280"/>
      <sz val="8"/>
    </font>
    <font>
      <name val="Arial"/>
      <b val="1"/>
      <color rgb="001F2937"/>
      <sz val="12"/>
    </font>
    <font>
      <name val="Arial"/>
      <sz val="10"/>
    </font>
    <font>
      <name val="Arial"/>
      <sz val="8"/>
    </font>
    <font>
      <name val="Arial"/>
      <b val="1"/>
      <color rgb="002E75B6"/>
      <sz val="10"/>
    </font>
    <font>
      <name val="Arial"/>
      <b val="1"/>
      <sz val="10"/>
    </font>
    <font>
      <name val="Arial"/>
      <b val="1"/>
      <sz val="12"/>
    </font>
    <font>
      <name val="Arial"/>
      <b val="1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3F6FA"/>
      </patternFill>
    </fill>
  </fills>
  <borders count="6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left/>
      <right/>
      <top style="thin">
        <color rgb="00D0D7E2"/>
      </top>
      <bottom/>
      <diagonal/>
    </border>
    <border>
      <left/>
      <right style="thin">
        <color rgb="00D0D7E2"/>
      </right>
      <top style="thin">
        <color rgb="00D0D7E2"/>
      </top>
      <bottom/>
      <diagonal/>
    </border>
    <border>
      <left/>
      <right/>
      <top style="thin">
        <color rgb="00D0D7E2"/>
      </top>
      <bottom style="thin">
        <color rgb="00D0D7E2"/>
      </bottom>
      <diagonal/>
    </border>
    <border>
      <left/>
      <right style="thin">
        <color rgb="00D0D7E2"/>
      </right>
      <top style="thin">
        <color rgb="00D0D7E2"/>
      </top>
      <bottom style="thin">
        <color rgb="00D0D7E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5" fontId="6" fillId="3" borderId="0" pivotButton="0" quotePrefix="0" xfId="0"/>
    <xf numFmtId="0" fontId="7" fillId="0" borderId="0" pivotButton="0" quotePrefix="0" xfId="0"/>
    <xf numFmtId="165" fontId="7" fillId="0" borderId="0" pivotButton="0" quotePrefix="0" xfId="0"/>
    <xf numFmtId="0" fontId="8" fillId="4" borderId="0" applyAlignment="1" pivotButton="0" quotePrefix="0" xfId="0">
      <alignment indent="1"/>
    </xf>
    <xf numFmtId="0" fontId="0" fillId="4" borderId="0" pivotButton="0" quotePrefix="0" xfId="0"/>
    <xf numFmtId="166" fontId="9" fillId="4" borderId="0" applyAlignment="1" pivotButton="0" quotePrefix="0" xfId="0">
      <alignment horizontal="left" indent="1"/>
    </xf>
    <xf numFmtId="167" fontId="9" fillId="4" borderId="0" applyAlignment="1" pivotButton="0" quotePrefix="0" xfId="0">
      <alignment horizontal="left" indent="1"/>
    </xf>
    <xf numFmtId="168" fontId="9" fillId="4" borderId="0" applyAlignment="1" pivotButton="0" quotePrefix="0" xfId="0">
      <alignment horizontal="left" indent="1"/>
    </xf>
    <xf numFmtId="9" fontId="9" fillId="4" borderId="0" applyAlignment="1" pivotButton="0" quotePrefix="0" xfId="0">
      <alignment horizontal="left" indent="1"/>
    </xf>
    <xf numFmtId="1" fontId="9" fillId="4" borderId="0" applyAlignment="1" pivotButton="0" quotePrefix="0" xfId="0">
      <alignment horizontal="left" indent="1"/>
    </xf>
    <xf numFmtId="0" fontId="10" fillId="4" borderId="0" applyAlignment="1" pivotButton="0" quotePrefix="0" xfId="0">
      <alignment indent="1"/>
    </xf>
    <xf numFmtId="0" fontId="11" fillId="0" borderId="0" pivotButton="0" quotePrefix="0" xfId="0"/>
    <xf numFmtId="0" fontId="12" fillId="4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3" borderId="1" pivotButton="0" quotePrefix="0" xfId="0"/>
    <xf numFmtId="0" fontId="14" fillId="0" borderId="0" applyAlignment="1" pivotButton="0" quotePrefix="0" xfId="0">
      <alignment vertical="top" wrapText="1"/>
    </xf>
    <xf numFmtId="0" fontId="13" fillId="0" borderId="0" pivotButton="0" quotePrefix="0" xfId="0"/>
    <xf numFmtId="169" fontId="6" fillId="3" borderId="0" pivotButton="0" quotePrefix="0" xfId="0"/>
    <xf numFmtId="0" fontId="0" fillId="3" borderId="0" pivotButton="0" quotePrefix="0" xfId="0"/>
    <xf numFmtId="0" fontId="15" fillId="0" borderId="1" applyAlignment="1" pivotButton="0" quotePrefix="0" xfId="0">
      <alignment vertical="center" indent="1"/>
    </xf>
    <xf numFmtId="0" fontId="12" fillId="0" borderId="1" applyAlignment="1" pivotButton="0" quotePrefix="0" xfId="0">
      <alignment horizontal="center" vertical="center" wrapText="1"/>
    </xf>
    <xf numFmtId="166" fontId="12" fillId="0" borderId="1" applyAlignment="1" pivotButton="0" quotePrefix="0" xfId="0">
      <alignment horizontal="center" vertical="center" wrapText="1"/>
    </xf>
    <xf numFmtId="166" fontId="15" fillId="0" borderId="1" applyAlignment="1" pivotButton="0" quotePrefix="0" xfId="0">
      <alignment horizontal="center" vertical="center" wrapText="1"/>
    </xf>
    <xf numFmtId="170" fontId="12" fillId="0" borderId="1" applyAlignment="1" pivotButton="0" quotePrefix="0" xfId="0">
      <alignment horizontal="center" vertical="center" wrapText="1"/>
    </xf>
    <xf numFmtId="167" fontId="12" fillId="0" borderId="1" applyAlignment="1" pivotButton="0" quotePrefix="0" xfId="0">
      <alignment horizontal="center" vertical="center" wrapText="1"/>
    </xf>
    <xf numFmtId="167" fontId="15" fillId="0" borderId="1" applyAlignment="1" pivotButton="0" quotePrefix="0" xfId="0">
      <alignment horizontal="center" vertical="center" wrapText="1"/>
    </xf>
    <xf numFmtId="171" fontId="12" fillId="0" borderId="1" applyAlignment="1" pivotButton="0" quotePrefix="0" xfId="0">
      <alignment horizontal="center" vertical="center" wrapText="1"/>
    </xf>
    <xf numFmtId="171" fontId="15" fillId="0" borderId="1" applyAlignment="1" pivotButton="0" quotePrefix="0" xfId="0">
      <alignment horizontal="center" vertical="center" wrapText="1"/>
    </xf>
    <xf numFmtId="0" fontId="16" fillId="0" borderId="0" pivotButton="0" quotePrefix="0" xfId="0"/>
    <xf numFmtId="165" fontId="5" fillId="3" borderId="1" pivotButton="0" quotePrefix="0" xfId="0"/>
    <xf numFmtId="0" fontId="5" fillId="3" borderId="1" pivotButton="0" quotePrefix="0" xfId="0"/>
    <xf numFmtId="0" fontId="5" fillId="0" borderId="1" applyAlignment="1" pivotButton="0" quotePrefix="0" xfId="0">
      <alignment vertical="top" wrapText="1"/>
    </xf>
    <xf numFmtId="0" fontId="17" fillId="0" borderId="1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C00000"/>
        <sz val="24"/>
      </font>
    </dxf>
    <dxf>
      <font>
        <name val="Arial"/>
        <b val="1"/>
        <color rgb="002E7D32"/>
        <sz val="14"/>
      </font>
    </dxf>
    <dxf>
      <font>
        <name val="Arial"/>
        <b val="1"/>
        <color rgb="00C00000"/>
        <sz val="1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Выпуск с начала месяца: план и факт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'Суточная сводка'!D37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prstDash val="solid"/>
            </a:ln>
          </spPr>
          <cat>
            <numRef>
              <f>'Суточная сводка'!$B$38:$B$68</f>
            </numRef>
          </cat>
          <val>
            <numRef>
              <f>'Суточная сводка'!$D$38:$D$68</f>
            </numRef>
          </val>
        </ser>
        <gapWidth val="40"/>
        <axId val="10"/>
        <axId val="100"/>
      </barChart>
      <lineChart>
        <grouping val="standard"/>
        <ser>
          <idx val="1"/>
          <order val="1"/>
          <tx>
            <strRef>
              <f>'Суточная сводка'!C37</f>
            </strRef>
          </tx>
          <spPr>
            <a:ln xmlns:a="http://schemas.openxmlformats.org/drawingml/2006/main" w="22225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'Суточная сводка'!$C$38:$C$68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17</row>
      <rowOff>0</rowOff>
    </from>
    <ext cx="90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B1:M6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B1" s="1" t="inlineStr">
        <is>
          <t>PLANT PERFORMANCE · plantperformance.ru</t>
        </is>
      </c>
    </row>
    <row r="2" ht="28" customHeight="1">
      <c r="B2" s="2" t="inlineStr">
        <is>
          <t>Суточная сводка к планёрке</t>
        </is>
      </c>
    </row>
    <row r="3">
      <c r="B3" s="3" t="inlineStr">
        <is>
          <t>Выберите дату — сводка соберётся сама. 5 минут на планёрке вместо 40.</t>
        </is>
      </c>
    </row>
    <row r="4">
      <c r="B4" s="4" t="inlineStr">
        <is>
          <t>Дата сводки:</t>
        </is>
      </c>
      <c r="D4" s="5" t="n">
        <v>46322</v>
      </c>
      <c r="J4" s="6" t="inlineStr">
        <is>
          <t>месяц с:</t>
        </is>
      </c>
      <c r="K4" s="7">
        <f>DATE(YEAR(СвДата),MONTH(СвДата),1)</f>
        <v/>
      </c>
    </row>
    <row r="6">
      <c r="B6" s="8" t="inlineStr">
        <is>
          <t>Выпуск за сутки</t>
        </is>
      </c>
      <c r="C6" s="9" t="n"/>
      <c r="D6" s="8" t="inlineStr">
        <is>
          <t>С начала месяца</t>
        </is>
      </c>
      <c r="E6" s="9" t="n"/>
      <c r="F6" s="8" t="inlineStr">
        <is>
          <t>Брак за сутки</t>
        </is>
      </c>
      <c r="G6" s="9" t="n"/>
      <c r="H6" s="8" t="inlineStr">
        <is>
          <t>Простои за сутки</t>
        </is>
      </c>
      <c r="I6" s="9" t="n"/>
      <c r="J6" s="8" t="inlineStr">
        <is>
          <t>Явка</t>
        </is>
      </c>
      <c r="K6" s="9" t="n"/>
      <c r="L6" s="8" t="inlineStr">
        <is>
          <t>Происшествия ОТ</t>
        </is>
      </c>
      <c r="M6" s="9" t="n"/>
    </row>
    <row r="7" ht="36" customHeight="1">
      <c r="B7" s="10">
        <f>SUMIFS(д_Факт,д_Дата,СвДата)</f>
        <v/>
      </c>
      <c r="C7" s="9" t="n"/>
      <c r="D7" s="10">
        <f>SUMIFS(д_Факт,д_Дата,"&gt;="&amp;МесНач,д_Дата,"&lt;="&amp;СвДата)</f>
        <v/>
      </c>
      <c r="E7" s="9" t="n"/>
      <c r="F7" s="11">
        <f>IFERROR(SUMIFS(д_Брак,д_Дата,СвДата)/SUMIFS(д_Факт,д_Дата,СвДата),0)</f>
        <v/>
      </c>
      <c r="G7" s="9" t="n"/>
      <c r="H7" s="12">
        <f>SUMIFS(д_Простои,д_Дата,СвДата)</f>
        <v/>
      </c>
      <c r="I7" s="9" t="n"/>
      <c r="J7" s="13">
        <f>IFERROR(SUMIFS(д_Явка,д_Дата,СвДата)/SUMIFS(д_Штат,д_Дата,СвДата),0)</f>
        <v/>
      </c>
      <c r="K7" s="9" t="n"/>
      <c r="L7" s="14">
        <f>SUMIFS(д_ОТ,д_Дата,"&gt;="&amp;МесНач,д_Дата,"&lt;="&amp;СвДата)</f>
        <v/>
      </c>
      <c r="M7" s="9" t="n"/>
    </row>
    <row r="8">
      <c r="B8" s="15">
        <f>"план "&amp;TEXT(SUMIFS(д_План,д_Дата,СвДата),"# ##0")&amp;" · "&amp;TEXT(IFERROR(SUMIFS(д_Факт,д_Дата,СвДата)/SUMIFS(д_План,д_Дата,СвДата),0),"0%")</f>
        <v/>
      </c>
      <c r="C8" s="9" t="n"/>
      <c r="D8" s="15">
        <f>"план "&amp;TEXT(SUMIFS(д_План,д_Дата,"&gt;="&amp;МесНач,д_Дата,"&lt;="&amp;СвДата),"# ##0")&amp;" · "&amp;TEXT(IFERROR(SUMIFS(д_Факт,д_Дата,"&gt;="&amp;МесНач,д_Дата,"&lt;="&amp;СвДата)/SUMIFS(д_План,д_Дата,"&gt;="&amp;МесНач,д_Дата,"&lt;="&amp;СвДата),0),"0%")</f>
        <v/>
      </c>
      <c r="E8" s="9" t="n"/>
      <c r="F8" s="15">
        <f>TEXT(SUMIFS(д_Брак,д_Дата,СвДата),"0")&amp;" ед. · цель ≤ 2 %"</f>
        <v/>
      </c>
      <c r="G8" s="9" t="n"/>
      <c r="H8" s="15" t="inlineStr">
        <is>
          <t>цель ≤ 60 мин</t>
        </is>
      </c>
      <c r="I8" s="9" t="n"/>
      <c r="J8" s="15">
        <f>TEXT(SUMIFS(д_Явка,д_Дата,СвДата),"0")&amp;" из "&amp;TEXT(SUMIFS(д_Штат,д_Дата,СвДата),"0")&amp;" чел."</f>
        <v/>
      </c>
      <c r="K8" s="9" t="n"/>
      <c r="L8" s="15" t="inlineStr">
        <is>
          <t>с начала месяца</t>
        </is>
      </c>
      <c r="M8" s="9" t="n"/>
    </row>
    <row r="10">
      <c r="B10" s="16" t="inlineStr">
        <is>
          <t>Отклонение за сутки — причина и действие</t>
        </is>
      </c>
    </row>
    <row r="11" ht="30" customHeight="1">
      <c r="B11" s="17">
        <f>IFERROR(INDEX(д_Комм,MATCH(СвДата,д_Дата,0)),"")&amp;""</f>
        <v/>
      </c>
    </row>
    <row r="13">
      <c r="B13" s="18" t="inlineStr">
        <is>
          <t>Причина</t>
        </is>
      </c>
      <c r="C13" s="19" t="n"/>
      <c r="D13" s="19" t="n"/>
      <c r="E13" s="20" t="n"/>
      <c r="F13" s="18" t="inlineStr">
        <is>
          <t>Действие</t>
        </is>
      </c>
      <c r="G13" s="19" t="n"/>
      <c r="H13" s="19" t="n"/>
      <c r="I13" s="20" t="n"/>
      <c r="J13" s="18" t="inlineStr">
        <is>
          <t>Ответственный</t>
        </is>
      </c>
      <c r="K13" s="20" t="n"/>
      <c r="L13" s="18" t="inlineStr">
        <is>
          <t>Срок</t>
        </is>
      </c>
      <c r="M13" s="20" t="n"/>
    </row>
    <row r="14"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</row>
    <row r="15"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</row>
    <row r="16"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</row>
    <row r="34" ht="30" customHeight="1">
      <c r="B34" s="22" t="inlineStr">
        <is>
          <t>Хотите, чтобы сводку собирала программа, а отклонения доводились до действия? «Завод в цифрах» — plantperformance.ru/zavod-v-cifrah/</t>
        </is>
      </c>
    </row>
    <row r="36">
      <c r="B36" s="6" t="inlineStr">
        <is>
          <t>Данные для диаграммы</t>
        </is>
      </c>
    </row>
    <row r="37">
      <c r="B37" s="18" t="inlineStr">
        <is>
          <t>День</t>
        </is>
      </c>
      <c r="C37" s="18" t="inlineStr">
        <is>
          <t>План накоп.</t>
        </is>
      </c>
      <c r="D37" s="18" t="inlineStr">
        <is>
          <t>Факт накоп.</t>
        </is>
      </c>
    </row>
    <row r="38">
      <c r="B38" s="23">
        <f>IF(МесНач+0&gt;EOMONTH(МесНач,0),NA(),DAY(МесНач+0))</f>
        <v/>
      </c>
      <c r="C38" s="23">
        <f>IF(МесНач+0&gt;EOMONTH(МесНач,0),NA(),SUMIFS(д_План,д_Дата,"&gt;="&amp;МесНач,д_Дата,"&lt;="&amp;МесНач+0))</f>
        <v/>
      </c>
      <c r="D38" s="23">
        <f>IF(МесНач+0&gt;СвДата,NA(),SUMIFS(д_Факт,д_Дата,"&gt;="&amp;МесНач,д_Дата,"&lt;="&amp;МесНач+0))</f>
        <v/>
      </c>
    </row>
    <row r="39">
      <c r="B39" s="23">
        <f>IF(МесНач+1&gt;EOMONTH(МесНач,0),NA(),DAY(МесНач+1))</f>
        <v/>
      </c>
      <c r="C39" s="23">
        <f>IF(МесНач+1&gt;EOMONTH(МесНач,0),NA(),SUMIFS(д_План,д_Дата,"&gt;="&amp;МесНач,д_Дата,"&lt;="&amp;МесНач+1))</f>
        <v/>
      </c>
      <c r="D39" s="23">
        <f>IF(МесНач+1&gt;СвДата,NA(),SUMIFS(д_Факт,д_Дата,"&gt;="&amp;МесНач,д_Дата,"&lt;="&amp;МесНач+1))</f>
        <v/>
      </c>
    </row>
    <row r="40">
      <c r="B40" s="23">
        <f>IF(МесНач+2&gt;EOMONTH(МесНач,0),NA(),DAY(МесНач+2))</f>
        <v/>
      </c>
      <c r="C40" s="23">
        <f>IF(МесНач+2&gt;EOMONTH(МесНач,0),NA(),SUMIFS(д_План,д_Дата,"&gt;="&amp;МесНач,д_Дата,"&lt;="&amp;МесНач+2))</f>
        <v/>
      </c>
      <c r="D40" s="23">
        <f>IF(МесНач+2&gt;СвДата,NA(),SUMIFS(д_Факт,д_Дата,"&gt;="&amp;МесНач,д_Дата,"&lt;="&amp;МесНач+2))</f>
        <v/>
      </c>
    </row>
    <row r="41">
      <c r="B41" s="23">
        <f>IF(МесНач+3&gt;EOMONTH(МесНач,0),NA(),DAY(МесНач+3))</f>
        <v/>
      </c>
      <c r="C41" s="23">
        <f>IF(МесНач+3&gt;EOMONTH(МесНач,0),NA(),SUMIFS(д_План,д_Дата,"&gt;="&amp;МесНач,д_Дата,"&lt;="&amp;МесНач+3))</f>
        <v/>
      </c>
      <c r="D41" s="23">
        <f>IF(МесНач+3&gt;СвДата,NA(),SUMIFS(д_Факт,д_Дата,"&gt;="&amp;МесНач,д_Дата,"&lt;="&amp;МесНач+3))</f>
        <v/>
      </c>
    </row>
    <row r="42">
      <c r="B42" s="23">
        <f>IF(МесНач+4&gt;EOMONTH(МесНач,0),NA(),DAY(МесНач+4))</f>
        <v/>
      </c>
      <c r="C42" s="23">
        <f>IF(МесНач+4&gt;EOMONTH(МесНач,0),NA(),SUMIFS(д_План,д_Дата,"&gt;="&amp;МесНач,д_Дата,"&lt;="&amp;МесНач+4))</f>
        <v/>
      </c>
      <c r="D42" s="23">
        <f>IF(МесНач+4&gt;СвДата,NA(),SUMIFS(д_Факт,д_Дата,"&gt;="&amp;МесНач,д_Дата,"&lt;="&amp;МесНач+4))</f>
        <v/>
      </c>
    </row>
    <row r="43">
      <c r="B43" s="23">
        <f>IF(МесНач+5&gt;EOMONTH(МесНач,0),NA(),DAY(МесНач+5))</f>
        <v/>
      </c>
      <c r="C43" s="23">
        <f>IF(МесНач+5&gt;EOMONTH(МесНач,0),NA(),SUMIFS(д_План,д_Дата,"&gt;="&amp;МесНач,д_Дата,"&lt;="&amp;МесНач+5))</f>
        <v/>
      </c>
      <c r="D43" s="23">
        <f>IF(МесНач+5&gt;СвДата,NA(),SUMIFS(д_Факт,д_Дата,"&gt;="&amp;МесНач,д_Дата,"&lt;="&amp;МесНач+5))</f>
        <v/>
      </c>
    </row>
    <row r="44">
      <c r="B44" s="23">
        <f>IF(МесНач+6&gt;EOMONTH(МесНач,0),NA(),DAY(МесНач+6))</f>
        <v/>
      </c>
      <c r="C44" s="23">
        <f>IF(МесНач+6&gt;EOMONTH(МесНач,0),NA(),SUMIFS(д_План,д_Дата,"&gt;="&amp;МесНач,д_Дата,"&lt;="&amp;МесНач+6))</f>
        <v/>
      </c>
      <c r="D44" s="23">
        <f>IF(МесНач+6&gt;СвДата,NA(),SUMIFS(д_Факт,д_Дата,"&gt;="&amp;МесНач,д_Дата,"&lt;="&amp;МесНач+6))</f>
        <v/>
      </c>
    </row>
    <row r="45">
      <c r="B45" s="23">
        <f>IF(МесНач+7&gt;EOMONTH(МесНач,0),NA(),DAY(МесНач+7))</f>
        <v/>
      </c>
      <c r="C45" s="23">
        <f>IF(МесНач+7&gt;EOMONTH(МесНач,0),NA(),SUMIFS(д_План,д_Дата,"&gt;="&amp;МесНач,д_Дата,"&lt;="&amp;МесНач+7))</f>
        <v/>
      </c>
      <c r="D45" s="23">
        <f>IF(МесНач+7&gt;СвДата,NA(),SUMIFS(д_Факт,д_Дата,"&gt;="&amp;МесНач,д_Дата,"&lt;="&amp;МесНач+7))</f>
        <v/>
      </c>
    </row>
    <row r="46">
      <c r="B46" s="23">
        <f>IF(МесНач+8&gt;EOMONTH(МесНач,0),NA(),DAY(МесНач+8))</f>
        <v/>
      </c>
      <c r="C46" s="23">
        <f>IF(МесНач+8&gt;EOMONTH(МесНач,0),NA(),SUMIFS(д_План,д_Дата,"&gt;="&amp;МесНач,д_Дата,"&lt;="&amp;МесНач+8))</f>
        <v/>
      </c>
      <c r="D46" s="23">
        <f>IF(МесНач+8&gt;СвДата,NA(),SUMIFS(д_Факт,д_Дата,"&gt;="&amp;МесНач,д_Дата,"&lt;="&amp;МесНач+8))</f>
        <v/>
      </c>
    </row>
    <row r="47">
      <c r="B47" s="23">
        <f>IF(МесНач+9&gt;EOMONTH(МесНач,0),NA(),DAY(МесНач+9))</f>
        <v/>
      </c>
      <c r="C47" s="23">
        <f>IF(МесНач+9&gt;EOMONTH(МесНач,0),NA(),SUMIFS(д_План,д_Дата,"&gt;="&amp;МесНач,д_Дата,"&lt;="&amp;МесНач+9))</f>
        <v/>
      </c>
      <c r="D47" s="23">
        <f>IF(МесНач+9&gt;СвДата,NA(),SUMIFS(д_Факт,д_Дата,"&gt;="&amp;МесНач,д_Дата,"&lt;="&amp;МесНач+9))</f>
        <v/>
      </c>
    </row>
    <row r="48">
      <c r="B48" s="23">
        <f>IF(МесНач+10&gt;EOMONTH(МесНач,0),NA(),DAY(МесНач+10))</f>
        <v/>
      </c>
      <c r="C48" s="23">
        <f>IF(МесНач+10&gt;EOMONTH(МесНач,0),NA(),SUMIFS(д_План,д_Дата,"&gt;="&amp;МесНач,д_Дата,"&lt;="&amp;МесНач+10))</f>
        <v/>
      </c>
      <c r="D48" s="23">
        <f>IF(МесНач+10&gt;СвДата,NA(),SUMIFS(д_Факт,д_Дата,"&gt;="&amp;МесНач,д_Дата,"&lt;="&amp;МесНач+10))</f>
        <v/>
      </c>
    </row>
    <row r="49">
      <c r="B49" s="23">
        <f>IF(МесНач+11&gt;EOMONTH(МесНач,0),NA(),DAY(МесНач+11))</f>
        <v/>
      </c>
      <c r="C49" s="23">
        <f>IF(МесНач+11&gt;EOMONTH(МесНач,0),NA(),SUMIFS(д_План,д_Дата,"&gt;="&amp;МесНач,д_Дата,"&lt;="&amp;МесНач+11))</f>
        <v/>
      </c>
      <c r="D49" s="23">
        <f>IF(МесНач+11&gt;СвДата,NA(),SUMIFS(д_Факт,д_Дата,"&gt;="&amp;МесНач,д_Дата,"&lt;="&amp;МесНач+11))</f>
        <v/>
      </c>
    </row>
    <row r="50">
      <c r="B50" s="23">
        <f>IF(МесНач+12&gt;EOMONTH(МесНач,0),NA(),DAY(МесНач+12))</f>
        <v/>
      </c>
      <c r="C50" s="23">
        <f>IF(МесНач+12&gt;EOMONTH(МесНач,0),NA(),SUMIFS(д_План,д_Дата,"&gt;="&amp;МесНач,д_Дата,"&lt;="&amp;МесНач+12))</f>
        <v/>
      </c>
      <c r="D50" s="23">
        <f>IF(МесНач+12&gt;СвДата,NA(),SUMIFS(д_Факт,д_Дата,"&gt;="&amp;МесНач,д_Дата,"&lt;="&amp;МесНач+12))</f>
        <v/>
      </c>
    </row>
    <row r="51">
      <c r="B51" s="23">
        <f>IF(МесНач+13&gt;EOMONTH(МесНач,0),NA(),DAY(МесНач+13))</f>
        <v/>
      </c>
      <c r="C51" s="23">
        <f>IF(МесНач+13&gt;EOMONTH(МесНач,0),NA(),SUMIFS(д_План,д_Дата,"&gt;="&amp;МесНач,д_Дата,"&lt;="&amp;МесНач+13))</f>
        <v/>
      </c>
      <c r="D51" s="23">
        <f>IF(МесНач+13&gt;СвДата,NA(),SUMIFS(д_Факт,д_Дата,"&gt;="&amp;МесНач,д_Дата,"&lt;="&amp;МесНач+13))</f>
        <v/>
      </c>
    </row>
    <row r="52">
      <c r="B52" s="23">
        <f>IF(МесНач+14&gt;EOMONTH(МесНач,0),NA(),DAY(МесНач+14))</f>
        <v/>
      </c>
      <c r="C52" s="23">
        <f>IF(МесНач+14&gt;EOMONTH(МесНач,0),NA(),SUMIFS(д_План,д_Дата,"&gt;="&amp;МесНач,д_Дата,"&lt;="&amp;МесНач+14))</f>
        <v/>
      </c>
      <c r="D52" s="23">
        <f>IF(МесНач+14&gt;СвДата,NA(),SUMIFS(д_Факт,д_Дата,"&gt;="&amp;МесНач,д_Дата,"&lt;="&amp;МесНач+14))</f>
        <v/>
      </c>
    </row>
    <row r="53">
      <c r="B53" s="23">
        <f>IF(МесНач+15&gt;EOMONTH(МесНач,0),NA(),DAY(МесНач+15))</f>
        <v/>
      </c>
      <c r="C53" s="23">
        <f>IF(МесНач+15&gt;EOMONTH(МесНач,0),NA(),SUMIFS(д_План,д_Дата,"&gt;="&amp;МесНач,д_Дата,"&lt;="&amp;МесНач+15))</f>
        <v/>
      </c>
      <c r="D53" s="23">
        <f>IF(МесНач+15&gt;СвДата,NA(),SUMIFS(д_Факт,д_Дата,"&gt;="&amp;МесНач,д_Дата,"&lt;="&amp;МесНач+15))</f>
        <v/>
      </c>
    </row>
    <row r="54">
      <c r="B54" s="23">
        <f>IF(МесНач+16&gt;EOMONTH(МесНач,0),NA(),DAY(МесНач+16))</f>
        <v/>
      </c>
      <c r="C54" s="23">
        <f>IF(МесНач+16&gt;EOMONTH(МесНач,0),NA(),SUMIFS(д_План,д_Дата,"&gt;="&amp;МесНач,д_Дата,"&lt;="&amp;МесНач+16))</f>
        <v/>
      </c>
      <c r="D54" s="23">
        <f>IF(МесНач+16&gt;СвДата,NA(),SUMIFS(д_Факт,д_Дата,"&gt;="&amp;МесНач,д_Дата,"&lt;="&amp;МесНач+16))</f>
        <v/>
      </c>
    </row>
    <row r="55">
      <c r="B55" s="23">
        <f>IF(МесНач+17&gt;EOMONTH(МесНач,0),NA(),DAY(МесНач+17))</f>
        <v/>
      </c>
      <c r="C55" s="23">
        <f>IF(МесНач+17&gt;EOMONTH(МесНач,0),NA(),SUMIFS(д_План,д_Дата,"&gt;="&amp;МесНач,д_Дата,"&lt;="&amp;МесНач+17))</f>
        <v/>
      </c>
      <c r="D55" s="23">
        <f>IF(МесНач+17&gt;СвДата,NA(),SUMIFS(д_Факт,д_Дата,"&gt;="&amp;МесНач,д_Дата,"&lt;="&amp;МесНач+17))</f>
        <v/>
      </c>
    </row>
    <row r="56">
      <c r="B56" s="23">
        <f>IF(МесНач+18&gt;EOMONTH(МесНач,0),NA(),DAY(МесНач+18))</f>
        <v/>
      </c>
      <c r="C56" s="23">
        <f>IF(МесНач+18&gt;EOMONTH(МесНач,0),NA(),SUMIFS(д_План,д_Дата,"&gt;="&amp;МесНач,д_Дата,"&lt;="&amp;МесНач+18))</f>
        <v/>
      </c>
      <c r="D56" s="23">
        <f>IF(МесНач+18&gt;СвДата,NA(),SUMIFS(д_Факт,д_Дата,"&gt;="&amp;МесНач,д_Дата,"&lt;="&amp;МесНач+18))</f>
        <v/>
      </c>
    </row>
    <row r="57">
      <c r="B57" s="23">
        <f>IF(МесНач+19&gt;EOMONTH(МесНач,0),NA(),DAY(МесНач+19))</f>
        <v/>
      </c>
      <c r="C57" s="23">
        <f>IF(МесНач+19&gt;EOMONTH(МесНач,0),NA(),SUMIFS(д_План,д_Дата,"&gt;="&amp;МесНач,д_Дата,"&lt;="&amp;МесНач+19))</f>
        <v/>
      </c>
      <c r="D57" s="23">
        <f>IF(МесНач+19&gt;СвДата,NA(),SUMIFS(д_Факт,д_Дата,"&gt;="&amp;МесНач,д_Дата,"&lt;="&amp;МесНач+19))</f>
        <v/>
      </c>
    </row>
    <row r="58">
      <c r="B58" s="23">
        <f>IF(МесНач+20&gt;EOMONTH(МесНач,0),NA(),DAY(МесНач+20))</f>
        <v/>
      </c>
      <c r="C58" s="23">
        <f>IF(МесНач+20&gt;EOMONTH(МесНач,0),NA(),SUMIFS(д_План,д_Дата,"&gt;="&amp;МесНач,д_Дата,"&lt;="&amp;МесНач+20))</f>
        <v/>
      </c>
      <c r="D58" s="23">
        <f>IF(МесНач+20&gt;СвДата,NA(),SUMIFS(д_Факт,д_Дата,"&gt;="&amp;МесНач,д_Дата,"&lt;="&amp;МесНач+20))</f>
        <v/>
      </c>
    </row>
    <row r="59">
      <c r="B59" s="23">
        <f>IF(МесНач+21&gt;EOMONTH(МесНач,0),NA(),DAY(МесНач+21))</f>
        <v/>
      </c>
      <c r="C59" s="23">
        <f>IF(МесНач+21&gt;EOMONTH(МесНач,0),NA(),SUMIFS(д_План,д_Дата,"&gt;="&amp;МесНач,д_Дата,"&lt;="&amp;МесНач+21))</f>
        <v/>
      </c>
      <c r="D59" s="23">
        <f>IF(МесНач+21&gt;СвДата,NA(),SUMIFS(д_Факт,д_Дата,"&gt;="&amp;МесНач,д_Дата,"&lt;="&amp;МесНач+21))</f>
        <v/>
      </c>
    </row>
    <row r="60">
      <c r="B60" s="23">
        <f>IF(МесНач+22&gt;EOMONTH(МесНач,0),NA(),DAY(МесНач+22))</f>
        <v/>
      </c>
      <c r="C60" s="23">
        <f>IF(МесНач+22&gt;EOMONTH(МесНач,0),NA(),SUMIFS(д_План,д_Дата,"&gt;="&amp;МесНач,д_Дата,"&lt;="&amp;МесНач+22))</f>
        <v/>
      </c>
      <c r="D60" s="23">
        <f>IF(МесНач+22&gt;СвДата,NA(),SUMIFS(д_Факт,д_Дата,"&gt;="&amp;МесНач,д_Дата,"&lt;="&amp;МесНач+22))</f>
        <v/>
      </c>
    </row>
    <row r="61">
      <c r="B61" s="23">
        <f>IF(МесНач+23&gt;EOMONTH(МесНач,0),NA(),DAY(МесНач+23))</f>
        <v/>
      </c>
      <c r="C61" s="23">
        <f>IF(МесНач+23&gt;EOMONTH(МесНач,0),NA(),SUMIFS(д_План,д_Дата,"&gt;="&amp;МесНач,д_Дата,"&lt;="&amp;МесНач+23))</f>
        <v/>
      </c>
      <c r="D61" s="23">
        <f>IF(МесНач+23&gt;СвДата,NA(),SUMIFS(д_Факт,д_Дата,"&gt;="&amp;МесНач,д_Дата,"&lt;="&amp;МесНач+23))</f>
        <v/>
      </c>
    </row>
    <row r="62">
      <c r="B62" s="23">
        <f>IF(МесНач+24&gt;EOMONTH(МесНач,0),NA(),DAY(МесНач+24))</f>
        <v/>
      </c>
      <c r="C62" s="23">
        <f>IF(МесНач+24&gt;EOMONTH(МесНач,0),NA(),SUMIFS(д_План,д_Дата,"&gt;="&amp;МесНач,д_Дата,"&lt;="&amp;МесНач+24))</f>
        <v/>
      </c>
      <c r="D62" s="23">
        <f>IF(МесНач+24&gt;СвДата,NA(),SUMIFS(д_Факт,д_Дата,"&gt;="&amp;МесНач,д_Дата,"&lt;="&amp;МесНач+24))</f>
        <v/>
      </c>
    </row>
    <row r="63">
      <c r="B63" s="23">
        <f>IF(МесНач+25&gt;EOMONTH(МесНач,0),NA(),DAY(МесНач+25))</f>
        <v/>
      </c>
      <c r="C63" s="23">
        <f>IF(МесНач+25&gt;EOMONTH(МесНач,0),NA(),SUMIFS(д_План,д_Дата,"&gt;="&amp;МесНач,д_Дата,"&lt;="&amp;МесНач+25))</f>
        <v/>
      </c>
      <c r="D63" s="23">
        <f>IF(МесНач+25&gt;СвДата,NA(),SUMIFS(д_Факт,д_Дата,"&gt;="&amp;МесНач,д_Дата,"&lt;="&amp;МесНач+25))</f>
        <v/>
      </c>
    </row>
    <row r="64">
      <c r="B64" s="23">
        <f>IF(МесНач+26&gt;EOMONTH(МесНач,0),NA(),DAY(МесНач+26))</f>
        <v/>
      </c>
      <c r="C64" s="23">
        <f>IF(МесНач+26&gt;EOMONTH(МесНач,0),NA(),SUMIFS(д_План,д_Дата,"&gt;="&amp;МесНач,д_Дата,"&lt;="&amp;МесНач+26))</f>
        <v/>
      </c>
      <c r="D64" s="23">
        <f>IF(МесНач+26&gt;СвДата,NA(),SUMIFS(д_Факт,д_Дата,"&gt;="&amp;МесНач,д_Дата,"&lt;="&amp;МесНач+26))</f>
        <v/>
      </c>
    </row>
    <row r="65">
      <c r="B65" s="23">
        <f>IF(МесНач+27&gt;EOMONTH(МесНач,0),NA(),DAY(МесНач+27))</f>
        <v/>
      </c>
      <c r="C65" s="23">
        <f>IF(МесНач+27&gt;EOMONTH(МесНач,0),NA(),SUMIFS(д_План,д_Дата,"&gt;="&amp;МесНач,д_Дата,"&lt;="&amp;МесНач+27))</f>
        <v/>
      </c>
      <c r="D65" s="23">
        <f>IF(МесНач+27&gt;СвДата,NA(),SUMIFS(д_Факт,д_Дата,"&gt;="&amp;МесНач,д_Дата,"&lt;="&amp;МесНач+27))</f>
        <v/>
      </c>
    </row>
    <row r="66">
      <c r="B66" s="23">
        <f>IF(МесНач+28&gt;EOMONTH(МесНач,0),NA(),DAY(МесНач+28))</f>
        <v/>
      </c>
      <c r="C66" s="23">
        <f>IF(МесНач+28&gt;EOMONTH(МесНач,0),NA(),SUMIFS(д_План,д_Дата,"&gt;="&amp;МесНач,д_Дата,"&lt;="&amp;МесНач+28))</f>
        <v/>
      </c>
      <c r="D66" s="23">
        <f>IF(МесНач+28&gt;СвДата,NA(),SUMIFS(д_Факт,д_Дата,"&gt;="&amp;МесНач,д_Дата,"&lt;="&amp;МесНач+28))</f>
        <v/>
      </c>
    </row>
    <row r="67">
      <c r="B67" s="23">
        <f>IF(МесНач+29&gt;EOMONTH(МесНач,0),NA(),DAY(МесНач+29))</f>
        <v/>
      </c>
      <c r="C67" s="23">
        <f>IF(МесНач+29&gt;EOMONTH(МесНач,0),NA(),SUMIFS(д_План,д_Дата,"&gt;="&amp;МесНач,д_Дата,"&lt;="&amp;МесНач+29))</f>
        <v/>
      </c>
      <c r="D67" s="23">
        <f>IF(МесНач+29&gt;СвДата,NA(),SUMIFS(д_Факт,д_Дата,"&gt;="&amp;МесНач,д_Дата,"&lt;="&amp;МесНач+29))</f>
        <v/>
      </c>
    </row>
    <row r="68">
      <c r="B68" s="23">
        <f>IF(МесНач+30&gt;EOMONTH(МесНач,0),NA(),DAY(МесНач+30))</f>
        <v/>
      </c>
      <c r="C68" s="23">
        <f>IF(МесНач+30&gt;EOMONTH(МесНач,0),NA(),SUMIFS(д_План,д_Дата,"&gt;="&amp;МесНач,д_Дата,"&lt;="&amp;МесНач+30))</f>
        <v/>
      </c>
      <c r="D68" s="23">
        <f>IF(МесНач+30&gt;СвДата,NA(),SUMIFS(д_Факт,д_Дата,"&gt;="&amp;МесНач,д_Дата,"&lt;="&amp;МесНач+30))</f>
        <v/>
      </c>
    </row>
  </sheetData>
  <mergeCells count="37">
    <mergeCell ref="F13:I13"/>
    <mergeCell ref="L7:M7"/>
    <mergeCell ref="B7:C7"/>
    <mergeCell ref="B11:M11"/>
    <mergeCell ref="L16:M16"/>
    <mergeCell ref="J14:K14"/>
    <mergeCell ref="B15:E15"/>
    <mergeCell ref="F6:G6"/>
    <mergeCell ref="J13:K13"/>
    <mergeCell ref="L13:M13"/>
    <mergeCell ref="F7:G7"/>
    <mergeCell ref="F14:I14"/>
    <mergeCell ref="D6:E6"/>
    <mergeCell ref="B34:M34"/>
    <mergeCell ref="H6:I6"/>
    <mergeCell ref="J6:K6"/>
    <mergeCell ref="J15:K15"/>
    <mergeCell ref="B16:E16"/>
    <mergeCell ref="L15:M15"/>
    <mergeCell ref="F16:I16"/>
    <mergeCell ref="L8:M8"/>
    <mergeCell ref="B8:C8"/>
    <mergeCell ref="L14:M14"/>
    <mergeCell ref="F8:G8"/>
    <mergeCell ref="D7:E7"/>
    <mergeCell ref="H7:I7"/>
    <mergeCell ref="J16:K16"/>
    <mergeCell ref="J7:K7"/>
    <mergeCell ref="F15:I15"/>
    <mergeCell ref="D4:E4"/>
    <mergeCell ref="B14:E14"/>
    <mergeCell ref="D8:E8"/>
    <mergeCell ref="B6:C6"/>
    <mergeCell ref="L6:M6"/>
    <mergeCell ref="B13:E13"/>
    <mergeCell ref="H8:I8"/>
    <mergeCell ref="J8:K8"/>
  </mergeCells>
  <conditionalFormatting sqref="B7">
    <cfRule type="expression" priority="1" dxfId="0">
      <formula>B7&lt;SUMIFS(д_План,д_Дата,СвДата)*0.95</formula>
    </cfRule>
  </conditionalFormatting>
  <conditionalFormatting sqref="D7">
    <cfRule type="expression" priority="2" dxfId="0">
      <formula>D7&lt;SUMIFS(д_План,д_Дата,"&gt;="&amp;МесНач,д_Дата,"&lt;="&amp;СвДата)*0.97</formula>
    </cfRule>
  </conditionalFormatting>
  <conditionalFormatting sqref="F7">
    <cfRule type="cellIs" priority="3" operator="greaterThan" dxfId="0">
      <formula>0.02</formula>
    </cfRule>
  </conditionalFormatting>
  <conditionalFormatting sqref="H7">
    <cfRule type="cellIs" priority="4" operator="greaterThan" dxfId="0">
      <formula>60</formula>
    </cfRule>
  </conditionalFormatting>
  <conditionalFormatting sqref="L7">
    <cfRule type="cellIs" priority="5" operator="greaterThan" dxfId="0">
      <formula>0</formula>
    </cfRule>
  </conditionalFormatting>
  <pageMargins left="0.75" right="0.75" top="1" bottom="1" header="0.5" footer="0.5"/>
  <pageSetup orientation="landscape"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B1:J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11" customWidth="1" min="4" max="4"/>
    <col width="11" customWidth="1" min="5" max="5"/>
    <col width="10" customWidth="1" min="6" max="6"/>
    <col width="12" customWidth="1" min="7" max="7"/>
    <col width="9" customWidth="1" min="8" max="8"/>
    <col width="9" customWidth="1" min="9" max="9"/>
    <col width="9" customWidth="1" min="10" max="10"/>
  </cols>
  <sheetData>
    <row r="1">
      <c r="B1" s="1" t="inlineStr">
        <is>
          <t>PLANT PERFORMANCE · plantperformance.ru</t>
        </is>
      </c>
    </row>
    <row r="2" ht="28" customHeight="1">
      <c r="B2" s="2" t="inlineStr">
        <is>
          <t>Месячный отчёт директора</t>
        </is>
      </c>
    </row>
    <row r="3">
      <c r="B3" s="3" t="inlineStr">
        <is>
          <t>Одна страница для собственника: факт, план, прошлый месяц и что делаем.</t>
        </is>
      </c>
    </row>
    <row r="4">
      <c r="B4" s="4" t="inlineStr">
        <is>
          <t>Месяц:</t>
        </is>
      </c>
      <c r="C4" s="24" t="n">
        <v>46296</v>
      </c>
      <c r="E4" s="6" t="inlineStr">
        <is>
          <t>Цена ед., тыс. ₽ (для выручки):</t>
        </is>
      </c>
      <c r="H4" s="25" t="n">
        <v>11.5</v>
      </c>
    </row>
    <row r="6">
      <c r="B6" s="18" t="inlineStr">
        <is>
          <t>Показатель</t>
        </is>
      </c>
      <c r="C6" s="18" t="inlineStr">
        <is>
          <t>Ед.</t>
        </is>
      </c>
      <c r="D6" s="18" t="inlineStr">
        <is>
          <t>План</t>
        </is>
      </c>
      <c r="E6" s="18" t="inlineStr">
        <is>
          <t>Факт</t>
        </is>
      </c>
      <c r="F6" s="18" t="inlineStr">
        <is>
          <t>Откл.</t>
        </is>
      </c>
      <c r="G6" s="18" t="inlineStr">
        <is>
          <t>Прошлый месяц</t>
        </is>
      </c>
      <c r="H6" s="18" t="inlineStr">
        <is>
          <t>Динамика</t>
        </is>
      </c>
      <c r="I6" s="18" t="inlineStr">
        <is>
          <t>Цель</t>
        </is>
      </c>
      <c r="J6" s="18" t="inlineStr">
        <is>
          <t>Статус</t>
        </is>
      </c>
    </row>
    <row r="7" ht="20" customHeight="1">
      <c r="B7" s="26" t="inlineStr">
        <is>
          <t>Выпуск</t>
        </is>
      </c>
      <c r="C7" s="27" t="inlineStr">
        <is>
          <t>ед.</t>
        </is>
      </c>
      <c r="D7" s="28">
        <f>SUMIFS(д_План,д_Дата,"&gt;="&amp;М1,д_Дата,"&lt;="&amp;EOMONTH(М1,0))</f>
        <v/>
      </c>
      <c r="E7" s="29">
        <f>SUMIFS(д_Факт,д_Дата,"&gt;="&amp;М1,д_Дата,"&lt;="&amp;EOMONTH(М1,0))</f>
        <v/>
      </c>
      <c r="F7" s="28">
        <f>IF(OR(D7="",E7=""),"",E7-D7)</f>
        <v/>
      </c>
      <c r="G7" s="28">
        <f>SUMIFS(д_Факт,д_Дата,"&gt;="&amp;EDATE(М1,-1),д_Дата,"&lt;="&amp;EOMONTH(EDATE(М1,-1),0))</f>
        <v/>
      </c>
      <c r="H7" s="30">
        <f>IF(OR(G7="",G7=0),"",E7/G7-1)</f>
        <v/>
      </c>
      <c r="I7" s="27" t="inlineStr"/>
      <c r="J7" s="27">
        <f>IF(D7="","",IF(E7&gt;=D7,"●","▲"))</f>
        <v/>
      </c>
    </row>
    <row r="8" ht="20" customHeight="1">
      <c r="B8" s="26" t="inlineStr">
        <is>
          <t>Выполнение плана выпуска</t>
        </is>
      </c>
      <c r="C8" s="27" t="inlineStr">
        <is>
          <t>%</t>
        </is>
      </c>
      <c r="D8" s="31">
        <f>1</f>
        <v/>
      </c>
      <c r="E8" s="32">
        <f>IFERROR(SUMIFS(д_Факт,д_Дата,"&gt;="&amp;М1,д_Дата,"&lt;="&amp;EOMONTH(М1,0))/SUMIFS(д_План,д_Дата,"&gt;="&amp;М1,д_Дата,"&lt;="&amp;EOMONTH(М1,0)),0)</f>
        <v/>
      </c>
      <c r="F8" s="31">
        <f>IF(OR(D8="",E8=""),"",E8-D8)</f>
        <v/>
      </c>
      <c r="G8" s="31">
        <f>IFERROR(SUMIFS(д_Факт,д_Дата,"&gt;="&amp;EDATE(М1,-1),д_Дата,"&lt;="&amp;EOMONTH(EDATE(М1,-1),0))/SUMIFS(д_План,д_Дата,"&gt;="&amp;EDATE(М1,-1),д_Дата,"&lt;="&amp;EOMONTH(EDATE(М1,-1),0)),0)</f>
        <v/>
      </c>
      <c r="H8" s="30">
        <f>IF(OR(G8="",G8=0),"",E8/G8-1)</f>
        <v/>
      </c>
      <c r="I8" s="27" t="inlineStr">
        <is>
          <t>≥ 98 %</t>
        </is>
      </c>
      <c r="J8" s="27">
        <f>IF(D8="","",IF(E8&gt;=D8,"●","▲"))</f>
        <v/>
      </c>
    </row>
    <row r="9" ht="20" customHeight="1">
      <c r="B9" s="26" t="inlineStr">
        <is>
          <t>Внутренний брак</t>
        </is>
      </c>
      <c r="C9" s="27" t="inlineStr">
        <is>
          <t>%</t>
        </is>
      </c>
      <c r="D9" s="31">
        <f>0.02</f>
        <v/>
      </c>
      <c r="E9" s="32">
        <f>IFERROR(SUMIFS(д_Брак,д_Дата,"&gt;="&amp;М1,д_Дата,"&lt;="&amp;EOMONTH(М1,0))/SUMIFS(д_Факт,д_Дата,"&gt;="&amp;М1,д_Дата,"&lt;="&amp;EOMONTH(М1,0)),0)</f>
        <v/>
      </c>
      <c r="F9" s="31">
        <f>IF(OR(D9="",E9=""),"",E9-D9)</f>
        <v/>
      </c>
      <c r="G9" s="31">
        <f>IFERROR(SUMIFS(д_Брак,д_Дата,"&gt;="&amp;EDATE(М1,-1),д_Дата,"&lt;="&amp;EOMONTH(EDATE(М1,-1),0))/SUMIFS(д_Факт,д_Дата,"&gt;="&amp;EDATE(М1,-1),д_Дата,"&lt;="&amp;EOMONTH(EDATE(М1,-1),0)),0)</f>
        <v/>
      </c>
      <c r="H9" s="30">
        <f>IF(OR(G9="",G9=0),"",E9/G9-1)</f>
        <v/>
      </c>
      <c r="I9" s="27" t="inlineStr">
        <is>
          <t>≤ 2 %</t>
        </is>
      </c>
      <c r="J9" s="27">
        <f>IF(D9="","",IF(E9&lt;=D9,"●","▲"))</f>
        <v/>
      </c>
    </row>
    <row r="10" ht="20" customHeight="1">
      <c r="B10" s="26" t="inlineStr">
        <is>
          <t>Простои оборудования</t>
        </is>
      </c>
      <c r="C10" s="27" t="inlineStr">
        <is>
          <t>ч</t>
        </is>
      </c>
      <c r="D10" s="33" t="inlineStr"/>
      <c r="E10" s="34">
        <f>SUMIFS(д_Простои,д_Дата,"&gt;="&amp;М1,д_Дата,"&lt;="&amp;EOMONTH(М1,0))/60</f>
        <v/>
      </c>
      <c r="F10" s="33">
        <f>IF(OR(D10="",E10=""),"",E10-D10)</f>
        <v/>
      </c>
      <c r="G10" s="33">
        <f>SUMIFS(д_Простои,д_Дата,"&gt;="&amp;EDATE(М1,-1),д_Дата,"&lt;="&amp;EOMONTH(EDATE(М1,-1),0))/60</f>
        <v/>
      </c>
      <c r="H10" s="30">
        <f>IF(OR(G10="",G10=0),"",E10/G10-1)</f>
        <v/>
      </c>
      <c r="I10" s="27" t="inlineStr"/>
      <c r="J10" s="27">
        <f>IF(D10="","",IF(E10&lt;=D10,"●","▲"))</f>
        <v/>
      </c>
    </row>
    <row r="11" ht="20" customHeight="1">
      <c r="B11" s="26" t="inlineStr">
        <is>
          <t>Средняя явка</t>
        </is>
      </c>
      <c r="C11" s="27" t="inlineStr">
        <is>
          <t>%</t>
        </is>
      </c>
      <c r="D11" s="31">
        <f>0.95</f>
        <v/>
      </c>
      <c r="E11" s="32">
        <f>IFERROR(SUMIFS(д_Явка,д_Дата,"&gt;="&amp;М1,д_Дата,"&lt;="&amp;EOMONTH(М1,0))/SUMIFS(д_Штат,д_Дата,"&gt;="&amp;М1,д_Дата,"&lt;="&amp;EOMONTH(М1,0)),0)</f>
        <v/>
      </c>
      <c r="F11" s="31">
        <f>IF(OR(D11="",E11=""),"",E11-D11)</f>
        <v/>
      </c>
      <c r="G11" s="31">
        <f>IFERROR(SUMIFS(д_Явка,д_Дата,"&gt;="&amp;EDATE(М1,-1),д_Дата,"&lt;="&amp;EOMONTH(EDATE(М1,-1),0))/SUMIFS(д_Штат,д_Дата,"&gt;="&amp;EDATE(М1,-1),д_Дата,"&lt;="&amp;EOMONTH(EDATE(М1,-1),0)),0)</f>
        <v/>
      </c>
      <c r="H11" s="30">
        <f>IF(OR(G11="",G11=0),"",E11/G11-1)</f>
        <v/>
      </c>
      <c r="I11" s="27" t="inlineStr">
        <is>
          <t>≥ 95 %</t>
        </is>
      </c>
      <c r="J11" s="27">
        <f>IF(D11="","",IF(E11&gt;=D11,"●","▲"))</f>
        <v/>
      </c>
    </row>
    <row r="12" ht="20" customHeight="1">
      <c r="B12" s="26" t="inlineStr">
        <is>
          <t>Производительность</t>
        </is>
      </c>
      <c r="C12" s="27" t="inlineStr">
        <is>
          <t>ед./чел.-день</t>
        </is>
      </c>
      <c r="D12" s="33" t="inlineStr"/>
      <c r="E12" s="34">
        <f>IFERROR(SUMIFS(д_Факт,д_Дата,"&gt;="&amp;М1,д_Дата,"&lt;="&amp;EOMONTH(М1,0))/SUMIFS(д_Явка,д_Дата,"&gt;="&amp;М1,д_Дата,"&lt;="&amp;EOMONTH(М1,0)),0)</f>
        <v/>
      </c>
      <c r="F12" s="33">
        <f>IF(OR(D12="",E12=""),"",E12-D12)</f>
        <v/>
      </c>
      <c r="G12" s="33">
        <f>IFERROR(SUMIFS(д_Факт,д_Дата,"&gt;="&amp;EDATE(М1,-1),д_Дата,"&lt;="&amp;EOMONTH(EDATE(М1,-1),0))/SUMIFS(д_Явка,д_Дата,"&gt;="&amp;EDATE(М1,-1),д_Дата,"&lt;="&amp;EOMONTH(EDATE(М1,-1),0)),0)</f>
        <v/>
      </c>
      <c r="H12" s="30">
        <f>IF(OR(G12="",G12=0),"",E12/G12-1)</f>
        <v/>
      </c>
      <c r="I12" s="27" t="inlineStr"/>
      <c r="J12" s="27">
        <f>IF(D12="","",IF(E12&gt;=D12,"●","▲"))</f>
        <v/>
      </c>
    </row>
    <row r="13" ht="20" customHeight="1">
      <c r="B13" s="26" t="inlineStr">
        <is>
          <t>Отгрузка</t>
        </is>
      </c>
      <c r="C13" s="27" t="inlineStr">
        <is>
          <t>ед.</t>
        </is>
      </c>
      <c r="D13" s="28">
        <f>SUMIFS(д_План,д_Дата,"&gt;="&amp;М1,д_Дата,"&lt;="&amp;EOMONTH(М1,0))</f>
        <v/>
      </c>
      <c r="E13" s="29">
        <f>SUMIFS(д_Отгрузка,д_Дата,"&gt;="&amp;М1,д_Дата,"&lt;="&amp;EOMONTH(М1,0))</f>
        <v/>
      </c>
      <c r="F13" s="28">
        <f>IF(OR(D13="",E13=""),"",E13-D13)</f>
        <v/>
      </c>
      <c r="G13" s="28">
        <f>SUMIFS(д_Отгрузка,д_Дата,"&gt;="&amp;EDATE(М1,-1),д_Дата,"&lt;="&amp;EOMONTH(EDATE(М1,-1),0))</f>
        <v/>
      </c>
      <c r="H13" s="30">
        <f>IF(OR(G13="",G13=0),"",E13/G13-1)</f>
        <v/>
      </c>
      <c r="I13" s="27" t="inlineStr"/>
      <c r="J13" s="27">
        <f>IF(D13="","",IF(E13&gt;=D13,"●","▲"))</f>
        <v/>
      </c>
    </row>
    <row r="14" ht="20" customHeight="1">
      <c r="B14" s="26" t="inlineStr">
        <is>
          <t>Выручка (оценка: отгрузка × цена)</t>
        </is>
      </c>
      <c r="C14" s="27" t="inlineStr">
        <is>
          <t>млн ₽</t>
        </is>
      </c>
      <c r="D14" s="33">
        <f>SUMIFS(д_План,д_Дата,"&gt;="&amp;М1,д_Дата,"&lt;="&amp;EOMONTH(М1,0))*Цена/1000</f>
        <v/>
      </c>
      <c r="E14" s="34">
        <f>SUMIFS(д_Отгрузка,д_Дата,"&gt;="&amp;М1,д_Дата,"&lt;="&amp;EOMONTH(М1,0))*Цена/1000</f>
        <v/>
      </c>
      <c r="F14" s="33">
        <f>IF(OR(D14="",E14=""),"",E14-D14)</f>
        <v/>
      </c>
      <c r="G14" s="33">
        <f>SUMIFS(д_Отгрузка,д_Дата,"&gt;="&amp;EDATE(М1,-1),д_Дата,"&lt;="&amp;EOMONTH(EDATE(М1,-1),0))*Цена/1000</f>
        <v/>
      </c>
      <c r="H14" s="30">
        <f>IF(OR(G14="",G14=0),"",E14/G14-1)</f>
        <v/>
      </c>
      <c r="I14" s="27" t="inlineStr"/>
      <c r="J14" s="27">
        <f>IF(D14="","",IF(E14&gt;=D14,"●","▲"))</f>
        <v/>
      </c>
    </row>
    <row r="15" ht="20" customHeight="1">
      <c r="B15" s="26" t="inlineStr">
        <is>
          <t>Поступления денег</t>
        </is>
      </c>
      <c r="C15" s="27" t="inlineStr">
        <is>
          <t>млн ₽</t>
        </is>
      </c>
      <c r="D15" s="33" t="inlineStr"/>
      <c r="E15" s="34">
        <f>SUMIFS(д_Приход,д_Дата,"&gt;="&amp;М1,д_Дата,"&lt;="&amp;EOMONTH(М1,0))/1000</f>
        <v/>
      </c>
      <c r="F15" s="33">
        <f>IF(OR(D15="",E15=""),"",E15-D15)</f>
        <v/>
      </c>
      <c r="G15" s="33">
        <f>SUMIFS(д_Приход,д_Дата,"&gt;="&amp;EDATE(М1,-1),д_Дата,"&lt;="&amp;EOMONTH(EDATE(М1,-1),0))/1000</f>
        <v/>
      </c>
      <c r="H15" s="30">
        <f>IF(OR(G15="",G15=0),"",E15/G15-1)</f>
        <v/>
      </c>
      <c r="I15" s="27" t="inlineStr"/>
      <c r="J15" s="27">
        <f>IF(D15="","",IF(E15&gt;=D15,"●","▲"))</f>
        <v/>
      </c>
    </row>
    <row r="16" ht="20" customHeight="1">
      <c r="B16" s="26" t="inlineStr">
        <is>
          <t>Платежи</t>
        </is>
      </c>
      <c r="C16" s="27" t="inlineStr">
        <is>
          <t>млн ₽</t>
        </is>
      </c>
      <c r="D16" s="33" t="inlineStr"/>
      <c r="E16" s="34">
        <f>SUMIFS(д_Расход,д_Дата,"&gt;="&amp;М1,д_Дата,"&lt;="&amp;EOMONTH(М1,0))/1000</f>
        <v/>
      </c>
      <c r="F16" s="33">
        <f>IF(OR(D16="",E16=""),"",E16-D16)</f>
        <v/>
      </c>
      <c r="G16" s="33">
        <f>SUMIFS(д_Расход,д_Дата,"&gt;="&amp;EDATE(М1,-1),д_Дата,"&lt;="&amp;EOMONTH(EDATE(М1,-1),0))/1000</f>
        <v/>
      </c>
      <c r="H16" s="30">
        <f>IF(OR(G16="",G16=0),"",E16/G16-1)</f>
        <v/>
      </c>
      <c r="I16" s="27" t="inlineStr"/>
      <c r="J16" s="27">
        <f>IF(D16="","",IF(E16&lt;=D16,"●","▲"))</f>
        <v/>
      </c>
    </row>
    <row r="17" ht="20" customHeight="1">
      <c r="B17" s="26" t="inlineStr">
        <is>
          <t>Чистый денежный поток</t>
        </is>
      </c>
      <c r="C17" s="27" t="inlineStr">
        <is>
          <t>млн ₽</t>
        </is>
      </c>
      <c r="D17" s="33" t="inlineStr"/>
      <c r="E17" s="34">
        <f>E15-E16</f>
        <v/>
      </c>
      <c r="F17" s="33">
        <f>IF(OR(D17="",E17=""),"",E17-D17)</f>
        <v/>
      </c>
      <c r="G17" s="33">
        <f>G15-G16</f>
        <v/>
      </c>
      <c r="H17" s="30">
        <f>IF(OR(G17="",G17=0),"",E17/G17-1)</f>
        <v/>
      </c>
      <c r="I17" s="27" t="inlineStr">
        <is>
          <t>&gt; 0</t>
        </is>
      </c>
      <c r="J17" s="27">
        <f>IF(D17="","",IF(E17&gt;=D17,"●","▲"))</f>
        <v/>
      </c>
    </row>
    <row r="18" ht="20" customHeight="1">
      <c r="B18" s="26" t="inlineStr">
        <is>
          <t>Происшествия по охране труда</t>
        </is>
      </c>
      <c r="C18" s="27" t="inlineStr">
        <is>
          <t>шт.</t>
        </is>
      </c>
      <c r="D18" s="28">
        <f>0</f>
        <v/>
      </c>
      <c r="E18" s="29">
        <f>SUMIFS(д_ОТ,д_Дата,"&gt;="&amp;М1,д_Дата,"&lt;="&amp;EOMONTH(М1,0))</f>
        <v/>
      </c>
      <c r="F18" s="28">
        <f>IF(OR(D18="",E18=""),"",E18-D18)</f>
        <v/>
      </c>
      <c r="G18" s="28">
        <f>SUMIFS(д_ОТ,д_Дата,"&gt;="&amp;EDATE(М1,-1),д_Дата,"&lt;="&amp;EOMONTH(EDATE(М1,-1),0))</f>
        <v/>
      </c>
      <c r="H18" s="30">
        <f>IF(OR(G18="",G18=0),"",E18/G18-1)</f>
        <v/>
      </c>
      <c r="I18" s="27" t="inlineStr">
        <is>
          <t>0</t>
        </is>
      </c>
      <c r="J18" s="27">
        <f>IF(D18="","",IF(E18&lt;=D18,"●","▲"))</f>
        <v/>
      </c>
    </row>
    <row r="20">
      <c r="B20" s="35" t="inlineStr">
        <is>
          <t>Главные отклонения и действия</t>
        </is>
      </c>
    </row>
    <row r="21">
      <c r="B21" s="18" t="inlineStr">
        <is>
          <t>Отклонение</t>
        </is>
      </c>
      <c r="C21" s="20" t="n"/>
      <c r="D21" s="18" t="inlineStr">
        <is>
          <t>Причина</t>
        </is>
      </c>
      <c r="E21" s="19" t="n"/>
      <c r="F21" s="20" t="n"/>
      <c r="G21" s="18" t="inlineStr">
        <is>
          <t>Действие</t>
        </is>
      </c>
      <c r="H21" s="20" t="n"/>
      <c r="I21" s="18" t="inlineStr">
        <is>
          <t>Срок, ответственный</t>
        </is>
      </c>
      <c r="J21" s="20" t="n"/>
    </row>
    <row r="22" ht="26" customHeight="1"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</row>
    <row r="23" ht="26" customHeight="1"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</row>
    <row r="24" ht="26" customHeight="1"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</row>
    <row r="26">
      <c r="B26" s="6" t="inlineStr">
        <is>
          <t>● — в норме или лучше плана   ▲ — хуже плана, нужен комментарий и действие</t>
        </is>
      </c>
    </row>
    <row r="27" ht="30" customHeight="1">
      <c r="B27" s="22" t="inlineStr">
        <is>
          <t>Полный пакет собственнику — P&amp;L, ДДС, себестоимость, KPI служб — и программа «Завод в цифрах»: plantperformance.ru</t>
        </is>
      </c>
    </row>
  </sheetData>
  <mergeCells count="18">
    <mergeCell ref="I21:J21"/>
    <mergeCell ref="G21:H21"/>
    <mergeCell ref="B21:C21"/>
    <mergeCell ref="B24:C24"/>
    <mergeCell ref="D23:F23"/>
    <mergeCell ref="D24:F24"/>
    <mergeCell ref="G24:H24"/>
    <mergeCell ref="I24:J24"/>
    <mergeCell ref="D22:F22"/>
    <mergeCell ref="B23:C23"/>
    <mergeCell ref="B22:C22"/>
    <mergeCell ref="B27:J27"/>
    <mergeCell ref="I23:J23"/>
    <mergeCell ref="G23:H23"/>
    <mergeCell ref="I22:J22"/>
    <mergeCell ref="G22:H22"/>
    <mergeCell ref="D21:F21"/>
    <mergeCell ref="C4:D4"/>
  </mergeCells>
  <conditionalFormatting sqref="J7:J18">
    <cfRule type="cellIs" priority="1" operator="equal" dxfId="1">
      <formula>"●"</formula>
    </cfRule>
    <cfRule type="cellIs" priority="2" operator="equal" dxfId="2">
      <formula>"▲"</formula>
    </cfRule>
  </conditionalFormatting>
  <pageMargins left="0.75" right="0.75" top="1" bottom="1" header="0.5" footer="0.5"/>
  <pageSetup orientation="landscape"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F9000"/>
    <outlinePr summaryBelow="1" summaryRight="1"/>
    <pageSetUpPr/>
  </sheetPr>
  <dimension ref="A1:L4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8" customWidth="1" min="4" max="4"/>
    <col width="9" customWidth="1" min="5" max="5"/>
    <col width="8" customWidth="1" min="6" max="6"/>
    <col width="9" customWidth="1" min="7" max="7"/>
    <col width="10" customWidth="1" min="8" max="8"/>
    <col width="11" customWidth="1" min="9" max="9"/>
    <col width="10" customWidth="1" min="10" max="10"/>
    <col width="9" customWidth="1" min="11" max="11"/>
    <col width="40" customWidth="1" min="12" max="12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Данные по дням</t>
        </is>
      </c>
    </row>
    <row r="3">
      <c r="A3" s="3" t="inlineStr">
        <is>
          <t>Одна строка — один рабочий день. 8 цифр, 3 минуты в день: их собирает диспетчер или мастер к утренней планёрке.</t>
        </is>
      </c>
    </row>
    <row r="5" ht="42" customHeight="1">
      <c r="A5" s="18" t="inlineStr">
        <is>
          <t>Дата</t>
        </is>
      </c>
      <c r="B5" s="18" t="inlineStr">
        <is>
          <t>Выпуск план, ед.</t>
        </is>
      </c>
      <c r="C5" s="18" t="inlineStr">
        <is>
          <t>Выпуск факт, ед.</t>
        </is>
      </c>
      <c r="D5" s="18" t="inlineStr">
        <is>
          <t>Брак, ед.</t>
        </is>
      </c>
      <c r="E5" s="18" t="inlineStr">
        <is>
          <t>Простои, мин</t>
        </is>
      </c>
      <c r="F5" s="18" t="inlineStr">
        <is>
          <t>Явка, чел.</t>
        </is>
      </c>
      <c r="G5" s="18" t="inlineStr">
        <is>
          <t>Штат по графику, чел.</t>
        </is>
      </c>
      <c r="H5" s="18" t="inlineStr">
        <is>
          <t>Отгружено, ед.</t>
        </is>
      </c>
      <c r="I5" s="18" t="inlineStr">
        <is>
          <t>Поступило денег, тыс. ₽</t>
        </is>
      </c>
      <c r="J5" s="18" t="inlineStr">
        <is>
          <t>Оплачено, тыс. ₽</t>
        </is>
      </c>
      <c r="K5" s="18" t="inlineStr">
        <is>
          <t>Происшествия по ОТ</t>
        </is>
      </c>
      <c r="L5" s="18" t="inlineStr">
        <is>
          <t>Комментарий / причина отклонения</t>
        </is>
      </c>
    </row>
    <row r="6">
      <c r="A6" s="36" t="n">
        <v>46266</v>
      </c>
      <c r="B6" s="37" t="n">
        <v>420</v>
      </c>
      <c r="C6" s="37" t="n">
        <v>387</v>
      </c>
      <c r="D6" s="37" t="n">
        <v>6</v>
      </c>
      <c r="E6" s="37" t="n">
        <v>10</v>
      </c>
      <c r="F6" s="37" t="n">
        <v>110</v>
      </c>
      <c r="G6" s="37" t="n">
        <v>120</v>
      </c>
      <c r="H6" s="37" t="n">
        <v>415</v>
      </c>
      <c r="I6" s="37" t="n">
        <v>3494</v>
      </c>
      <c r="J6" s="37" t="n">
        <v>4106</v>
      </c>
      <c r="K6" s="37" t="n">
        <v>0</v>
      </c>
      <c r="L6" s="37" t="inlineStr"/>
    </row>
    <row r="7">
      <c r="A7" s="36" t="n">
        <v>46267</v>
      </c>
      <c r="B7" s="37" t="n">
        <v>420</v>
      </c>
      <c r="C7" s="37" t="n">
        <v>351</v>
      </c>
      <c r="D7" s="37" t="n">
        <v>8</v>
      </c>
      <c r="E7" s="37" t="n">
        <v>120</v>
      </c>
      <c r="F7" s="37" t="n">
        <v>108</v>
      </c>
      <c r="G7" s="37" t="n">
        <v>120</v>
      </c>
      <c r="H7" s="37" t="n">
        <v>367</v>
      </c>
      <c r="I7" s="37" t="n">
        <v>3427</v>
      </c>
      <c r="J7" s="37" t="n">
        <v>5082</v>
      </c>
      <c r="K7" s="37" t="n">
        <v>0</v>
      </c>
      <c r="L7" s="37" t="inlineStr">
        <is>
          <t>Простой пресса — замена гидроцилиндра</t>
        </is>
      </c>
    </row>
    <row r="8">
      <c r="A8" s="36" t="n">
        <v>46268</v>
      </c>
      <c r="B8" s="37" t="n">
        <v>420</v>
      </c>
      <c r="C8" s="37" t="n">
        <v>383</v>
      </c>
      <c r="D8" s="37" t="n">
        <v>4</v>
      </c>
      <c r="E8" s="37" t="n">
        <v>20</v>
      </c>
      <c r="F8" s="37" t="n">
        <v>109</v>
      </c>
      <c r="G8" s="37" t="n">
        <v>120</v>
      </c>
      <c r="H8" s="37" t="n">
        <v>354</v>
      </c>
      <c r="I8" s="37" t="n">
        <v>4949</v>
      </c>
      <c r="J8" s="37" t="n">
        <v>5180</v>
      </c>
      <c r="K8" s="37" t="n">
        <v>0</v>
      </c>
      <c r="L8" s="37" t="inlineStr"/>
    </row>
    <row r="9">
      <c r="A9" s="36" t="n">
        <v>46269</v>
      </c>
      <c r="B9" s="37" t="n">
        <v>420</v>
      </c>
      <c r="C9" s="37" t="n">
        <v>408</v>
      </c>
      <c r="D9" s="37" t="n">
        <v>11</v>
      </c>
      <c r="E9" s="37" t="n">
        <v>0</v>
      </c>
      <c r="F9" s="37" t="n">
        <v>112</v>
      </c>
      <c r="G9" s="37" t="n">
        <v>120</v>
      </c>
      <c r="H9" s="37" t="n">
        <v>383</v>
      </c>
      <c r="I9" s="37" t="n">
        <v>4084</v>
      </c>
      <c r="J9" s="37" t="n">
        <v>4745</v>
      </c>
      <c r="K9" s="37" t="n">
        <v>0</v>
      </c>
      <c r="L9" s="37" t="inlineStr"/>
    </row>
    <row r="10">
      <c r="A10" s="36" t="n">
        <v>46272</v>
      </c>
      <c r="B10" s="37" t="n">
        <v>420</v>
      </c>
      <c r="C10" s="37" t="n">
        <v>415</v>
      </c>
      <c r="D10" s="37" t="n">
        <v>13</v>
      </c>
      <c r="E10" s="37" t="n">
        <v>30</v>
      </c>
      <c r="F10" s="37" t="n">
        <v>112</v>
      </c>
      <c r="G10" s="37" t="n">
        <v>120</v>
      </c>
      <c r="H10" s="37" t="n">
        <v>401</v>
      </c>
      <c r="I10" s="37" t="n">
        <v>3816</v>
      </c>
      <c r="J10" s="37" t="n">
        <v>4559</v>
      </c>
      <c r="K10" s="37" t="n">
        <v>1</v>
      </c>
      <c r="L10" s="37" t="inlineStr"/>
    </row>
    <row r="11">
      <c r="A11" s="36" t="n">
        <v>46273</v>
      </c>
      <c r="B11" s="37" t="n">
        <v>420</v>
      </c>
      <c r="C11" s="37" t="n">
        <v>382</v>
      </c>
      <c r="D11" s="37" t="n">
        <v>12</v>
      </c>
      <c r="E11" s="37" t="n">
        <v>80</v>
      </c>
      <c r="F11" s="37" t="n">
        <v>110</v>
      </c>
      <c r="G11" s="37" t="n">
        <v>120</v>
      </c>
      <c r="H11" s="37" t="n">
        <v>345</v>
      </c>
      <c r="I11" s="37" t="n">
        <v>4168</v>
      </c>
      <c r="J11" s="37" t="n">
        <v>4994</v>
      </c>
      <c r="K11" s="37" t="n">
        <v>0</v>
      </c>
      <c r="L11" s="37" t="inlineStr"/>
    </row>
    <row r="12">
      <c r="A12" s="36" t="n">
        <v>46274</v>
      </c>
      <c r="B12" s="37" t="n">
        <v>420</v>
      </c>
      <c r="C12" s="37" t="n">
        <v>399</v>
      </c>
      <c r="D12" s="37" t="n">
        <v>4</v>
      </c>
      <c r="E12" s="37" t="n">
        <v>10</v>
      </c>
      <c r="F12" s="37" t="n">
        <v>111</v>
      </c>
      <c r="G12" s="37" t="n">
        <v>120</v>
      </c>
      <c r="H12" s="37" t="n">
        <v>385</v>
      </c>
      <c r="I12" s="37" t="n">
        <v>5193</v>
      </c>
      <c r="J12" s="37" t="n">
        <v>3293</v>
      </c>
      <c r="K12" s="37" t="n">
        <v>0</v>
      </c>
      <c r="L12" s="37" t="inlineStr"/>
    </row>
    <row r="13">
      <c r="A13" s="36" t="n">
        <v>46275</v>
      </c>
      <c r="B13" s="37" t="n">
        <v>420</v>
      </c>
      <c r="C13" s="37" t="n">
        <v>390</v>
      </c>
      <c r="D13" s="37" t="n">
        <v>9</v>
      </c>
      <c r="E13" s="37" t="n">
        <v>10</v>
      </c>
      <c r="F13" s="37" t="n">
        <v>114</v>
      </c>
      <c r="G13" s="37" t="n">
        <v>120</v>
      </c>
      <c r="H13" s="37" t="n">
        <v>356</v>
      </c>
      <c r="I13" s="37" t="n">
        <v>3847</v>
      </c>
      <c r="J13" s="37" t="n">
        <v>4683</v>
      </c>
      <c r="K13" s="37" t="n">
        <v>0</v>
      </c>
      <c r="L13" s="37" t="inlineStr"/>
    </row>
    <row r="14">
      <c r="A14" s="36" t="n">
        <v>46276</v>
      </c>
      <c r="B14" s="37" t="n">
        <v>420</v>
      </c>
      <c r="C14" s="37" t="n">
        <v>357</v>
      </c>
      <c r="D14" s="37" t="n">
        <v>11</v>
      </c>
      <c r="E14" s="37" t="n">
        <v>240</v>
      </c>
      <c r="F14" s="37" t="n">
        <v>108</v>
      </c>
      <c r="G14" s="37" t="n">
        <v>120</v>
      </c>
      <c r="H14" s="37" t="n">
        <v>325</v>
      </c>
      <c r="I14" s="37" t="n">
        <v>4105</v>
      </c>
      <c r="J14" s="37" t="n">
        <v>4334</v>
      </c>
      <c r="K14" s="37" t="n">
        <v>0</v>
      </c>
      <c r="L14" s="37" t="inlineStr">
        <is>
          <t>Простой пресса — замена гидроцилиндра</t>
        </is>
      </c>
    </row>
    <row r="15">
      <c r="A15" s="36" t="n">
        <v>46279</v>
      </c>
      <c r="B15" s="37" t="n">
        <v>420</v>
      </c>
      <c r="C15" s="37" t="n">
        <v>369</v>
      </c>
      <c r="D15" s="37" t="n">
        <v>12</v>
      </c>
      <c r="E15" s="37" t="n">
        <v>20</v>
      </c>
      <c r="F15" s="37" t="n">
        <v>109</v>
      </c>
      <c r="G15" s="37" t="n">
        <v>120</v>
      </c>
      <c r="H15" s="37" t="n">
        <v>396</v>
      </c>
      <c r="I15" s="37" t="n">
        <v>3989</v>
      </c>
      <c r="J15" s="37" t="n">
        <v>4994</v>
      </c>
      <c r="K15" s="37" t="n">
        <v>0</v>
      </c>
      <c r="L15" s="37" t="inlineStr">
        <is>
          <t>Нехватка комплектующих</t>
        </is>
      </c>
    </row>
    <row r="16">
      <c r="A16" s="36" t="n">
        <v>46280</v>
      </c>
      <c r="B16" s="37" t="n">
        <v>420</v>
      </c>
      <c r="C16" s="37" t="n">
        <v>391</v>
      </c>
      <c r="D16" s="37" t="n">
        <v>10</v>
      </c>
      <c r="E16" s="37" t="n">
        <v>0</v>
      </c>
      <c r="F16" s="37" t="n">
        <v>113</v>
      </c>
      <c r="G16" s="37" t="n">
        <v>120</v>
      </c>
      <c r="H16" s="37" t="n">
        <v>360</v>
      </c>
      <c r="I16" s="37" t="n">
        <v>5070</v>
      </c>
      <c r="J16" s="37" t="n">
        <v>3804</v>
      </c>
      <c r="K16" s="37" t="n">
        <v>0</v>
      </c>
      <c r="L16" s="37" t="inlineStr"/>
    </row>
    <row r="17">
      <c r="A17" s="36" t="n">
        <v>46281</v>
      </c>
      <c r="B17" s="37" t="n">
        <v>420</v>
      </c>
      <c r="C17" s="37" t="n">
        <v>362</v>
      </c>
      <c r="D17" s="37" t="n">
        <v>12</v>
      </c>
      <c r="E17" s="37" t="n">
        <v>240</v>
      </c>
      <c r="F17" s="37" t="n">
        <v>108</v>
      </c>
      <c r="G17" s="37" t="n">
        <v>120</v>
      </c>
      <c r="H17" s="37" t="n">
        <v>353</v>
      </c>
      <c r="I17" s="37" t="n">
        <v>4248</v>
      </c>
      <c r="J17" s="37" t="n">
        <v>3001</v>
      </c>
      <c r="K17" s="37" t="n">
        <v>0</v>
      </c>
      <c r="L17" s="37" t="inlineStr">
        <is>
          <t>Простой пресса — замена гидроцилиндра</t>
        </is>
      </c>
    </row>
    <row r="18">
      <c r="A18" s="36" t="n">
        <v>46282</v>
      </c>
      <c r="B18" s="37" t="n">
        <v>420</v>
      </c>
      <c r="C18" s="37" t="n">
        <v>364</v>
      </c>
      <c r="D18" s="37" t="n">
        <v>5</v>
      </c>
      <c r="E18" s="37" t="n">
        <v>20</v>
      </c>
      <c r="F18" s="37" t="n">
        <v>112</v>
      </c>
      <c r="G18" s="37" t="n">
        <v>120</v>
      </c>
      <c r="H18" s="37" t="n">
        <v>373</v>
      </c>
      <c r="I18" s="37" t="n">
        <v>3445</v>
      </c>
      <c r="J18" s="37" t="n">
        <v>4725</v>
      </c>
      <c r="K18" s="37" t="n">
        <v>1</v>
      </c>
      <c r="L18" s="37" t="inlineStr">
        <is>
          <t>Нехватка комплектующих</t>
        </is>
      </c>
    </row>
    <row r="19">
      <c r="A19" s="36" t="n">
        <v>46283</v>
      </c>
      <c r="B19" s="37" t="n">
        <v>420</v>
      </c>
      <c r="C19" s="37" t="n">
        <v>416</v>
      </c>
      <c r="D19" s="37" t="n">
        <v>12</v>
      </c>
      <c r="E19" s="37" t="n">
        <v>30</v>
      </c>
      <c r="F19" s="37" t="n">
        <v>113</v>
      </c>
      <c r="G19" s="37" t="n">
        <v>120</v>
      </c>
      <c r="H19" s="37" t="n">
        <v>433</v>
      </c>
      <c r="I19" s="37" t="n">
        <v>4209</v>
      </c>
      <c r="J19" s="37" t="n">
        <v>4623</v>
      </c>
      <c r="K19" s="37" t="n">
        <v>0</v>
      </c>
      <c r="L19" s="37" t="inlineStr"/>
    </row>
    <row r="20">
      <c r="A20" s="36" t="n">
        <v>46286</v>
      </c>
      <c r="B20" s="37" t="n">
        <v>420</v>
      </c>
      <c r="C20" s="37" t="n">
        <v>365</v>
      </c>
      <c r="D20" s="37" t="n">
        <v>12</v>
      </c>
      <c r="E20" s="37" t="n">
        <v>80</v>
      </c>
      <c r="F20" s="37" t="n">
        <v>116</v>
      </c>
      <c r="G20" s="37" t="n">
        <v>120</v>
      </c>
      <c r="H20" s="37" t="n">
        <v>355</v>
      </c>
      <c r="I20" s="37" t="n">
        <v>4697</v>
      </c>
      <c r="J20" s="37" t="n">
        <v>3813</v>
      </c>
      <c r="K20" s="37" t="n">
        <v>0</v>
      </c>
      <c r="L20" s="37" t="inlineStr">
        <is>
          <t>Нехватка комплектующих</t>
        </is>
      </c>
    </row>
    <row r="21">
      <c r="A21" s="36" t="n">
        <v>46287</v>
      </c>
      <c r="B21" s="37" t="n">
        <v>420</v>
      </c>
      <c r="C21" s="37" t="n">
        <v>360</v>
      </c>
      <c r="D21" s="37" t="n">
        <v>11</v>
      </c>
      <c r="E21" s="37" t="n">
        <v>50</v>
      </c>
      <c r="F21" s="37" t="n">
        <v>108</v>
      </c>
      <c r="G21" s="37" t="n">
        <v>120</v>
      </c>
      <c r="H21" s="37" t="n">
        <v>327</v>
      </c>
      <c r="I21" s="37" t="n">
        <v>4820</v>
      </c>
      <c r="J21" s="37" t="n">
        <v>3380</v>
      </c>
      <c r="K21" s="37" t="n">
        <v>0</v>
      </c>
      <c r="L21" s="37" t="inlineStr">
        <is>
          <t>Нехватка комплектующих</t>
        </is>
      </c>
    </row>
    <row r="22">
      <c r="A22" s="36" t="n">
        <v>46288</v>
      </c>
      <c r="B22" s="37" t="n">
        <v>420</v>
      </c>
      <c r="C22" s="37" t="n">
        <v>435</v>
      </c>
      <c r="D22" s="37" t="n">
        <v>10</v>
      </c>
      <c r="E22" s="37" t="n">
        <v>0</v>
      </c>
      <c r="F22" s="37" t="n">
        <v>108</v>
      </c>
      <c r="G22" s="37" t="n">
        <v>120</v>
      </c>
      <c r="H22" s="37" t="n">
        <v>396</v>
      </c>
      <c r="I22" s="37" t="n">
        <v>4323</v>
      </c>
      <c r="J22" s="37" t="n">
        <v>3856</v>
      </c>
      <c r="K22" s="37" t="n">
        <v>0</v>
      </c>
      <c r="L22" s="37" t="inlineStr"/>
    </row>
    <row r="23">
      <c r="A23" s="36" t="n">
        <v>46289</v>
      </c>
      <c r="B23" s="37" t="n">
        <v>420</v>
      </c>
      <c r="C23" s="37" t="n">
        <v>433</v>
      </c>
      <c r="D23" s="37" t="n">
        <v>7</v>
      </c>
      <c r="E23" s="37" t="n">
        <v>10</v>
      </c>
      <c r="F23" s="37" t="n">
        <v>115</v>
      </c>
      <c r="G23" s="37" t="n">
        <v>120</v>
      </c>
      <c r="H23" s="37" t="n">
        <v>438</v>
      </c>
      <c r="I23" s="37" t="n">
        <v>4165</v>
      </c>
      <c r="J23" s="37" t="n">
        <v>3190</v>
      </c>
      <c r="K23" s="37" t="n">
        <v>0</v>
      </c>
      <c r="L23" s="37" t="inlineStr"/>
    </row>
    <row r="24">
      <c r="A24" s="36" t="n">
        <v>46290</v>
      </c>
      <c r="B24" s="37" t="n">
        <v>420</v>
      </c>
      <c r="C24" s="37" t="n">
        <v>408</v>
      </c>
      <c r="D24" s="37" t="n">
        <v>3</v>
      </c>
      <c r="E24" s="37" t="n">
        <v>30</v>
      </c>
      <c r="F24" s="37" t="n">
        <v>110</v>
      </c>
      <c r="G24" s="37" t="n">
        <v>120</v>
      </c>
      <c r="H24" s="37" t="n">
        <v>424</v>
      </c>
      <c r="I24" s="37" t="n">
        <v>5075</v>
      </c>
      <c r="J24" s="37" t="n">
        <v>3843</v>
      </c>
      <c r="K24" s="37" t="n">
        <v>0</v>
      </c>
      <c r="L24" s="37" t="inlineStr"/>
    </row>
    <row r="25">
      <c r="A25" s="36" t="n">
        <v>46293</v>
      </c>
      <c r="B25" s="37" t="n">
        <v>420</v>
      </c>
      <c r="C25" s="37" t="n">
        <v>360</v>
      </c>
      <c r="D25" s="37" t="n">
        <v>9</v>
      </c>
      <c r="E25" s="37" t="n">
        <v>120</v>
      </c>
      <c r="F25" s="37" t="n">
        <v>117</v>
      </c>
      <c r="G25" s="37" t="n">
        <v>120</v>
      </c>
      <c r="H25" s="37" t="n">
        <v>359</v>
      </c>
      <c r="I25" s="37" t="n">
        <v>3401</v>
      </c>
      <c r="J25" s="37" t="n">
        <v>3107</v>
      </c>
      <c r="K25" s="37" t="n">
        <v>0</v>
      </c>
      <c r="L25" s="37" t="inlineStr">
        <is>
          <t>Простой пресса — замена гидроцилиндра</t>
        </is>
      </c>
    </row>
    <row r="26">
      <c r="A26" s="36" t="n">
        <v>46294</v>
      </c>
      <c r="B26" s="37" t="n">
        <v>420</v>
      </c>
      <c r="C26" s="37" t="n">
        <v>360</v>
      </c>
      <c r="D26" s="37" t="n">
        <v>9</v>
      </c>
      <c r="E26" s="37" t="n">
        <v>20</v>
      </c>
      <c r="F26" s="37" t="n">
        <v>110</v>
      </c>
      <c r="G26" s="37" t="n">
        <v>120</v>
      </c>
      <c r="H26" s="37" t="n">
        <v>380</v>
      </c>
      <c r="I26" s="37" t="n">
        <v>3600</v>
      </c>
      <c r="J26" s="37" t="n">
        <v>3029</v>
      </c>
      <c r="K26" s="37" t="n">
        <v>0</v>
      </c>
      <c r="L26" s="37" t="inlineStr">
        <is>
          <t>Нехватка комплектующих</t>
        </is>
      </c>
    </row>
    <row r="27">
      <c r="A27" s="36" t="n">
        <v>46295</v>
      </c>
      <c r="B27" s="37" t="n">
        <v>420</v>
      </c>
      <c r="C27" s="37" t="n">
        <v>386</v>
      </c>
      <c r="D27" s="37" t="n">
        <v>8</v>
      </c>
      <c r="E27" s="37" t="n">
        <v>80</v>
      </c>
      <c r="F27" s="37" t="n">
        <v>109</v>
      </c>
      <c r="G27" s="37" t="n">
        <v>120</v>
      </c>
      <c r="H27" s="37" t="n">
        <v>360</v>
      </c>
      <c r="I27" s="37" t="n">
        <v>4311</v>
      </c>
      <c r="J27" s="37" t="n">
        <v>5082</v>
      </c>
      <c r="K27" s="37" t="n">
        <v>0</v>
      </c>
      <c r="L27" s="37" t="inlineStr"/>
    </row>
    <row r="28">
      <c r="A28" s="36" t="n">
        <v>46296</v>
      </c>
      <c r="B28" s="37" t="n">
        <v>420</v>
      </c>
      <c r="C28" s="37" t="n">
        <v>431</v>
      </c>
      <c r="D28" s="37" t="n">
        <v>3</v>
      </c>
      <c r="E28" s="37" t="n">
        <v>30</v>
      </c>
      <c r="F28" s="37" t="n">
        <v>116</v>
      </c>
      <c r="G28" s="37" t="n">
        <v>120</v>
      </c>
      <c r="H28" s="37" t="n">
        <v>414</v>
      </c>
      <c r="I28" s="37" t="n">
        <v>4901</v>
      </c>
      <c r="J28" s="37" t="n">
        <v>4412</v>
      </c>
      <c r="K28" s="37" t="n">
        <v>0</v>
      </c>
      <c r="L28" s="37" t="inlineStr"/>
    </row>
    <row r="29">
      <c r="A29" s="36" t="n">
        <v>46297</v>
      </c>
      <c r="B29" s="37" t="n">
        <v>420</v>
      </c>
      <c r="C29" s="37" t="n">
        <v>425</v>
      </c>
      <c r="D29" s="37" t="n">
        <v>9</v>
      </c>
      <c r="E29" s="37" t="n">
        <v>20</v>
      </c>
      <c r="F29" s="37" t="n">
        <v>109</v>
      </c>
      <c r="G29" s="37" t="n">
        <v>120</v>
      </c>
      <c r="H29" s="37" t="n">
        <v>444</v>
      </c>
      <c r="I29" s="37" t="n">
        <v>5203</v>
      </c>
      <c r="J29" s="37" t="n">
        <v>3227</v>
      </c>
      <c r="K29" s="37" t="n">
        <v>0</v>
      </c>
      <c r="L29" s="37" t="inlineStr"/>
    </row>
    <row r="30">
      <c r="A30" s="36" t="n">
        <v>46300</v>
      </c>
      <c r="B30" s="37" t="n">
        <v>420</v>
      </c>
      <c r="C30" s="37" t="n">
        <v>386</v>
      </c>
      <c r="D30" s="37" t="n">
        <v>8</v>
      </c>
      <c r="E30" s="37" t="n">
        <v>240</v>
      </c>
      <c r="F30" s="37" t="n">
        <v>108</v>
      </c>
      <c r="G30" s="37" t="n">
        <v>120</v>
      </c>
      <c r="H30" s="37" t="n">
        <v>399</v>
      </c>
      <c r="I30" s="37" t="n">
        <v>3525</v>
      </c>
      <c r="J30" s="37" t="n">
        <v>3536</v>
      </c>
      <c r="K30" s="37" t="n">
        <v>0</v>
      </c>
      <c r="L30" s="37" t="inlineStr">
        <is>
          <t>Простой пресса — замена гидроцилиндра</t>
        </is>
      </c>
    </row>
    <row r="31">
      <c r="A31" s="36" t="n">
        <v>46301</v>
      </c>
      <c r="B31" s="37" t="n">
        <v>420</v>
      </c>
      <c r="C31" s="37" t="n">
        <v>378</v>
      </c>
      <c r="D31" s="37" t="n">
        <v>12</v>
      </c>
      <c r="E31" s="37" t="n">
        <v>120</v>
      </c>
      <c r="F31" s="37" t="n">
        <v>117</v>
      </c>
      <c r="G31" s="37" t="n">
        <v>120</v>
      </c>
      <c r="H31" s="37" t="n">
        <v>377</v>
      </c>
      <c r="I31" s="37" t="n">
        <v>3816</v>
      </c>
      <c r="J31" s="37" t="n">
        <v>4369</v>
      </c>
      <c r="K31" s="37" t="n">
        <v>0</v>
      </c>
      <c r="L31" s="37" t="inlineStr">
        <is>
          <t>Простой пресса — замена гидроцилиндра</t>
        </is>
      </c>
    </row>
    <row r="32">
      <c r="A32" s="36" t="n">
        <v>46302</v>
      </c>
      <c r="B32" s="37" t="n">
        <v>420</v>
      </c>
      <c r="C32" s="37" t="n">
        <v>348</v>
      </c>
      <c r="D32" s="37" t="n">
        <v>6</v>
      </c>
      <c r="E32" s="37" t="n">
        <v>120</v>
      </c>
      <c r="F32" s="37" t="n">
        <v>109</v>
      </c>
      <c r="G32" s="37" t="n">
        <v>120</v>
      </c>
      <c r="H32" s="37" t="n">
        <v>318</v>
      </c>
      <c r="I32" s="37" t="n">
        <v>3185</v>
      </c>
      <c r="J32" s="37" t="n">
        <v>4656</v>
      </c>
      <c r="K32" s="37" t="n">
        <v>0</v>
      </c>
      <c r="L32" s="37" t="inlineStr">
        <is>
          <t>Простой пресса — замена гидроцилиндра</t>
        </is>
      </c>
    </row>
    <row r="33">
      <c r="A33" s="36" t="n">
        <v>46303</v>
      </c>
      <c r="B33" s="37" t="n">
        <v>420</v>
      </c>
      <c r="C33" s="37" t="n">
        <v>347</v>
      </c>
      <c r="D33" s="37" t="n">
        <v>8</v>
      </c>
      <c r="E33" s="37" t="n">
        <v>120</v>
      </c>
      <c r="F33" s="37" t="n">
        <v>116</v>
      </c>
      <c r="G33" s="37" t="n">
        <v>120</v>
      </c>
      <c r="H33" s="37" t="n">
        <v>345</v>
      </c>
      <c r="I33" s="37" t="n">
        <v>4222</v>
      </c>
      <c r="J33" s="37" t="n">
        <v>3166</v>
      </c>
      <c r="K33" s="37" t="n">
        <v>0</v>
      </c>
      <c r="L33" s="37" t="inlineStr">
        <is>
          <t>Простой пресса — замена гидроцилиндра</t>
        </is>
      </c>
    </row>
    <row r="34">
      <c r="A34" s="36" t="n">
        <v>46304</v>
      </c>
      <c r="B34" s="37" t="n">
        <v>420</v>
      </c>
      <c r="C34" s="37" t="n">
        <v>374</v>
      </c>
      <c r="D34" s="37" t="n">
        <v>7</v>
      </c>
      <c r="E34" s="37" t="n">
        <v>80</v>
      </c>
      <c r="F34" s="37" t="n">
        <v>117</v>
      </c>
      <c r="G34" s="37" t="n">
        <v>120</v>
      </c>
      <c r="H34" s="37" t="n">
        <v>347</v>
      </c>
      <c r="I34" s="37" t="n">
        <v>4016</v>
      </c>
      <c r="J34" s="37" t="n">
        <v>4052</v>
      </c>
      <c r="K34" s="37" t="n">
        <v>0</v>
      </c>
      <c r="L34" s="37" t="inlineStr"/>
    </row>
    <row r="35">
      <c r="A35" s="36" t="n">
        <v>46307</v>
      </c>
      <c r="B35" s="37" t="n">
        <v>420</v>
      </c>
      <c r="C35" s="37" t="n">
        <v>426</v>
      </c>
      <c r="D35" s="37" t="n">
        <v>11</v>
      </c>
      <c r="E35" s="37" t="n">
        <v>30</v>
      </c>
      <c r="F35" s="37" t="n">
        <v>110</v>
      </c>
      <c r="G35" s="37" t="n">
        <v>120</v>
      </c>
      <c r="H35" s="37" t="n">
        <v>399</v>
      </c>
      <c r="I35" s="37" t="n">
        <v>4258</v>
      </c>
      <c r="J35" s="37" t="n">
        <v>3243</v>
      </c>
      <c r="K35" s="37" t="n">
        <v>0</v>
      </c>
      <c r="L35" s="37" t="inlineStr"/>
    </row>
    <row r="36">
      <c r="A36" s="36" t="n">
        <v>46308</v>
      </c>
      <c r="B36" s="37" t="n">
        <v>420</v>
      </c>
      <c r="C36" s="37" t="n">
        <v>431</v>
      </c>
      <c r="D36" s="37" t="n">
        <v>14</v>
      </c>
      <c r="E36" s="37" t="n">
        <v>20</v>
      </c>
      <c r="F36" s="37" t="n">
        <v>109</v>
      </c>
      <c r="G36" s="37" t="n">
        <v>120</v>
      </c>
      <c r="H36" s="37" t="n">
        <v>451</v>
      </c>
      <c r="I36" s="37" t="n">
        <v>4786</v>
      </c>
      <c r="J36" s="37" t="n">
        <v>4148</v>
      </c>
      <c r="K36" s="37" t="n">
        <v>0</v>
      </c>
      <c r="L36" s="37" t="inlineStr"/>
    </row>
    <row r="37">
      <c r="A37" s="36" t="n">
        <v>46309</v>
      </c>
      <c r="B37" s="37" t="n">
        <v>420</v>
      </c>
      <c r="C37" s="37" t="n">
        <v>403</v>
      </c>
      <c r="D37" s="37" t="n">
        <v>5</v>
      </c>
      <c r="E37" s="37" t="n">
        <v>20</v>
      </c>
      <c r="F37" s="37" t="n">
        <v>116</v>
      </c>
      <c r="G37" s="37" t="n">
        <v>120</v>
      </c>
      <c r="H37" s="37" t="n">
        <v>417</v>
      </c>
      <c r="I37" s="37" t="n">
        <v>3655</v>
      </c>
      <c r="J37" s="37" t="n">
        <v>3557</v>
      </c>
      <c r="K37" s="37" t="n">
        <v>0</v>
      </c>
      <c r="L37" s="37" t="inlineStr"/>
    </row>
    <row r="38">
      <c r="A38" s="36" t="n">
        <v>46310</v>
      </c>
      <c r="B38" s="37" t="n">
        <v>420</v>
      </c>
      <c r="C38" s="37" t="n">
        <v>433</v>
      </c>
      <c r="D38" s="37" t="n">
        <v>9</v>
      </c>
      <c r="E38" s="37" t="n">
        <v>30</v>
      </c>
      <c r="F38" s="37" t="n">
        <v>108</v>
      </c>
      <c r="G38" s="37" t="n">
        <v>120</v>
      </c>
      <c r="H38" s="37" t="n">
        <v>467</v>
      </c>
      <c r="I38" s="37" t="n">
        <v>4824</v>
      </c>
      <c r="J38" s="37" t="n">
        <v>3693</v>
      </c>
      <c r="K38" s="37" t="n">
        <v>0</v>
      </c>
      <c r="L38" s="37" t="inlineStr"/>
    </row>
    <row r="39">
      <c r="A39" s="36" t="n">
        <v>46311</v>
      </c>
      <c r="B39" s="37" t="n">
        <v>420</v>
      </c>
      <c r="C39" s="37" t="n">
        <v>403</v>
      </c>
      <c r="D39" s="37" t="n">
        <v>10</v>
      </c>
      <c r="E39" s="37" t="n">
        <v>10</v>
      </c>
      <c r="F39" s="37" t="n">
        <v>112</v>
      </c>
      <c r="G39" s="37" t="n">
        <v>120</v>
      </c>
      <c r="H39" s="37" t="n">
        <v>365</v>
      </c>
      <c r="I39" s="37" t="n">
        <v>3966</v>
      </c>
      <c r="J39" s="37" t="n">
        <v>3778</v>
      </c>
      <c r="K39" s="37" t="n">
        <v>0</v>
      </c>
      <c r="L39" s="37" t="inlineStr"/>
    </row>
    <row r="40">
      <c r="A40" s="36" t="n">
        <v>46314</v>
      </c>
      <c r="B40" s="37" t="n">
        <v>420</v>
      </c>
      <c r="C40" s="37" t="n">
        <v>381</v>
      </c>
      <c r="D40" s="37" t="n">
        <v>3</v>
      </c>
      <c r="E40" s="37" t="n">
        <v>50</v>
      </c>
      <c r="F40" s="37" t="n">
        <v>109</v>
      </c>
      <c r="G40" s="37" t="n">
        <v>120</v>
      </c>
      <c r="H40" s="37" t="n">
        <v>345</v>
      </c>
      <c r="I40" s="37" t="n">
        <v>4182</v>
      </c>
      <c r="J40" s="37" t="n">
        <v>3916</v>
      </c>
      <c r="K40" s="37" t="n">
        <v>0</v>
      </c>
      <c r="L40" s="37" t="inlineStr"/>
    </row>
    <row r="41">
      <c r="A41" s="36" t="n">
        <v>46315</v>
      </c>
      <c r="B41" s="37" t="n">
        <v>420</v>
      </c>
      <c r="C41" s="37" t="n">
        <v>396</v>
      </c>
      <c r="D41" s="37" t="n">
        <v>12</v>
      </c>
      <c r="E41" s="37" t="n">
        <v>30</v>
      </c>
      <c r="F41" s="37" t="n">
        <v>114</v>
      </c>
      <c r="G41" s="37" t="n">
        <v>120</v>
      </c>
      <c r="H41" s="37" t="n">
        <v>372</v>
      </c>
      <c r="I41" s="37" t="n">
        <v>4057</v>
      </c>
      <c r="J41" s="37" t="n">
        <v>4016</v>
      </c>
      <c r="K41" s="37" t="n">
        <v>0</v>
      </c>
      <c r="L41" s="37" t="inlineStr"/>
    </row>
    <row r="42">
      <c r="A42" s="36" t="n">
        <v>46316</v>
      </c>
      <c r="B42" s="37" t="n">
        <v>420</v>
      </c>
      <c r="C42" s="37" t="n">
        <v>396</v>
      </c>
      <c r="D42" s="37" t="n">
        <v>7</v>
      </c>
      <c r="E42" s="37" t="n">
        <v>10</v>
      </c>
      <c r="F42" s="37" t="n">
        <v>113</v>
      </c>
      <c r="G42" s="37" t="n">
        <v>120</v>
      </c>
      <c r="H42" s="37" t="n">
        <v>388</v>
      </c>
      <c r="I42" s="37" t="n">
        <v>4143</v>
      </c>
      <c r="J42" s="37" t="n">
        <v>3375</v>
      </c>
      <c r="K42" s="37" t="n">
        <v>0</v>
      </c>
      <c r="L42" s="37" t="inlineStr"/>
    </row>
    <row r="43">
      <c r="A43" s="36" t="n">
        <v>46317</v>
      </c>
      <c r="B43" s="37" t="n">
        <v>420</v>
      </c>
      <c r="C43" s="37" t="n">
        <v>361</v>
      </c>
      <c r="D43" s="37" t="n">
        <v>9</v>
      </c>
      <c r="E43" s="37" t="n">
        <v>240</v>
      </c>
      <c r="F43" s="37" t="n">
        <v>110</v>
      </c>
      <c r="G43" s="37" t="n">
        <v>120</v>
      </c>
      <c r="H43" s="37" t="n">
        <v>393</v>
      </c>
      <c r="I43" s="37" t="n">
        <v>3389</v>
      </c>
      <c r="J43" s="37" t="n">
        <v>5145</v>
      </c>
      <c r="K43" s="37" t="n">
        <v>0</v>
      </c>
      <c r="L43" s="37" t="inlineStr">
        <is>
          <t>Простой пресса — замена гидроцилиндра</t>
        </is>
      </c>
    </row>
    <row r="44">
      <c r="A44" s="36" t="n">
        <v>46318</v>
      </c>
      <c r="B44" s="37" t="n">
        <v>420</v>
      </c>
      <c r="C44" s="37" t="n">
        <v>399</v>
      </c>
      <c r="D44" s="37" t="n">
        <v>13</v>
      </c>
      <c r="E44" s="37" t="n">
        <v>30</v>
      </c>
      <c r="F44" s="37" t="n">
        <v>111</v>
      </c>
      <c r="G44" s="37" t="n">
        <v>120</v>
      </c>
      <c r="H44" s="37" t="n">
        <v>414</v>
      </c>
      <c r="I44" s="37" t="n">
        <v>4976</v>
      </c>
      <c r="J44" s="37" t="n">
        <v>3167</v>
      </c>
      <c r="K44" s="37" t="n">
        <v>0</v>
      </c>
      <c r="L44" s="37" t="inlineStr"/>
    </row>
    <row r="45">
      <c r="A45" s="36" t="n">
        <v>46321</v>
      </c>
      <c r="B45" s="37" t="n">
        <v>420</v>
      </c>
      <c r="C45" s="37" t="n">
        <v>383</v>
      </c>
      <c r="D45" s="37" t="n">
        <v>5</v>
      </c>
      <c r="E45" s="37" t="n">
        <v>240</v>
      </c>
      <c r="F45" s="37" t="n">
        <v>113</v>
      </c>
      <c r="G45" s="37" t="n">
        <v>120</v>
      </c>
      <c r="H45" s="37" t="n">
        <v>403</v>
      </c>
      <c r="I45" s="37" t="n">
        <v>4824</v>
      </c>
      <c r="J45" s="37" t="n">
        <v>4105</v>
      </c>
      <c r="K45" s="37" t="n">
        <v>0</v>
      </c>
      <c r="L45" s="37" t="inlineStr">
        <is>
          <t>Простой пресса — замена гидроцилиндра</t>
        </is>
      </c>
    </row>
    <row r="46">
      <c r="A46" s="36" t="n">
        <v>46322</v>
      </c>
      <c r="B46" s="37" t="n">
        <v>420</v>
      </c>
      <c r="C46" s="37" t="n">
        <v>344</v>
      </c>
      <c r="D46" s="37" t="n">
        <v>11</v>
      </c>
      <c r="E46" s="37" t="n">
        <v>35</v>
      </c>
      <c r="F46" s="37" t="n">
        <v>109</v>
      </c>
      <c r="G46" s="37" t="n">
        <v>120</v>
      </c>
      <c r="H46" s="37" t="n">
        <v>324</v>
      </c>
      <c r="I46" s="37" t="n">
        <v>4618</v>
      </c>
      <c r="J46" s="37" t="n">
        <v>3692</v>
      </c>
      <c r="K46" s="37" t="n">
        <v>0</v>
      </c>
      <c r="L46" s="37" t="inlineStr">
        <is>
          <t>Нехватка комплектующих</t>
        </is>
      </c>
    </row>
    <row r="47">
      <c r="A47" s="36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</row>
    <row r="48">
      <c r="A48" s="36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</row>
    <row r="49">
      <c r="A49" s="36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</row>
    <row r="50">
      <c r="A50" s="36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</row>
    <row r="51">
      <c r="A51" s="36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</row>
    <row r="52">
      <c r="A52" s="36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</row>
    <row r="53">
      <c r="A53" s="36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</row>
    <row r="54">
      <c r="A54" s="36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</row>
    <row r="55">
      <c r="A55" s="36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</row>
    <row r="56">
      <c r="A56" s="36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</row>
    <row r="57">
      <c r="A57" s="36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</row>
    <row r="58">
      <c r="A58" s="36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</row>
    <row r="59">
      <c r="A59" s="36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</row>
    <row r="60">
      <c r="A60" s="36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</row>
    <row r="61">
      <c r="A61" s="36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</row>
    <row r="62">
      <c r="A62" s="36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</row>
    <row r="63">
      <c r="A63" s="36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</row>
    <row r="64">
      <c r="A64" s="36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</row>
    <row r="65">
      <c r="A65" s="36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</row>
    <row r="66">
      <c r="A66" s="36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</row>
    <row r="67">
      <c r="A67" s="36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</row>
    <row r="68">
      <c r="A68" s="36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</row>
    <row r="69">
      <c r="A69" s="36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</row>
    <row r="70">
      <c r="A70" s="36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</row>
    <row r="71">
      <c r="A71" s="36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</row>
    <row r="72">
      <c r="A72" s="36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</row>
    <row r="73">
      <c r="A73" s="36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</row>
    <row r="74">
      <c r="A74" s="36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</row>
    <row r="75">
      <c r="A75" s="36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</row>
    <row r="76">
      <c r="A76" s="36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</row>
    <row r="77">
      <c r="A77" s="36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</row>
    <row r="78">
      <c r="A78" s="36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</row>
    <row r="79">
      <c r="A79" s="36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</row>
    <row r="80">
      <c r="A80" s="36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</row>
    <row r="81">
      <c r="A81" s="36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</row>
    <row r="82">
      <c r="A82" s="36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</row>
    <row r="83">
      <c r="A83" s="36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</row>
    <row r="84">
      <c r="A84" s="36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</row>
    <row r="85">
      <c r="A85" s="36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</row>
    <row r="86">
      <c r="A86" s="36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</row>
    <row r="87">
      <c r="A87" s="36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</row>
    <row r="88">
      <c r="A88" s="36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</row>
    <row r="89">
      <c r="A89" s="36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</row>
    <row r="90">
      <c r="A90" s="36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</row>
    <row r="91">
      <c r="A91" s="36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</row>
    <row r="92">
      <c r="A92" s="36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</row>
    <row r="93">
      <c r="A93" s="36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</row>
    <row r="94">
      <c r="A94" s="36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</row>
    <row r="95">
      <c r="A95" s="36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</row>
    <row r="96">
      <c r="A96" s="36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</row>
    <row r="97">
      <c r="A97" s="36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</row>
    <row r="98">
      <c r="A98" s="36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</row>
    <row r="99">
      <c r="A99" s="36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</row>
    <row r="100">
      <c r="A100" s="36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</row>
    <row r="101">
      <c r="A101" s="36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</row>
    <row r="102">
      <c r="A102" s="36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</row>
    <row r="103">
      <c r="A103" s="36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</row>
    <row r="104">
      <c r="A104" s="36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</row>
    <row r="105">
      <c r="A105" s="36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</row>
    <row r="106">
      <c r="A106" s="36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</row>
    <row r="107">
      <c r="A107" s="36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</row>
    <row r="108">
      <c r="A108" s="36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</row>
    <row r="109">
      <c r="A109" s="36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</row>
    <row r="110">
      <c r="A110" s="36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</row>
    <row r="111">
      <c r="A111" s="36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</row>
    <row r="112">
      <c r="A112" s="36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</row>
    <row r="113">
      <c r="A113" s="36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</row>
    <row r="114">
      <c r="A114" s="36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</row>
    <row r="115">
      <c r="A115" s="36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</row>
    <row r="116">
      <c r="A116" s="36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</row>
    <row r="117">
      <c r="A117" s="36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</row>
    <row r="118">
      <c r="A118" s="36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</row>
    <row r="119">
      <c r="A119" s="36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</row>
    <row r="120">
      <c r="A120" s="36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</row>
    <row r="121">
      <c r="A121" s="36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</row>
    <row r="122">
      <c r="A122" s="36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</row>
    <row r="123">
      <c r="A123" s="36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</row>
    <row r="124">
      <c r="A124" s="36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</row>
    <row r="125">
      <c r="A125" s="36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</row>
    <row r="126">
      <c r="A126" s="36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</row>
    <row r="127">
      <c r="A127" s="36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</row>
    <row r="128">
      <c r="A128" s="36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</row>
    <row r="129">
      <c r="A129" s="36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</row>
    <row r="130">
      <c r="A130" s="36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</row>
    <row r="131">
      <c r="A131" s="36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</row>
    <row r="132">
      <c r="A132" s="36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</row>
    <row r="133">
      <c r="A133" s="36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</row>
    <row r="134">
      <c r="A134" s="36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</row>
    <row r="135">
      <c r="A135" s="36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</row>
    <row r="136">
      <c r="A136" s="36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</row>
    <row r="137">
      <c r="A137" s="36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</row>
    <row r="138">
      <c r="A138" s="36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</row>
    <row r="139">
      <c r="A139" s="36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</row>
    <row r="140">
      <c r="A140" s="36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</row>
    <row r="141">
      <c r="A141" s="36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</row>
    <row r="142">
      <c r="A142" s="36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</row>
    <row r="143">
      <c r="A143" s="36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</row>
    <row r="144">
      <c r="A144" s="36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</row>
    <row r="145">
      <c r="A145" s="36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</row>
    <row r="146">
      <c r="A146" s="36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</row>
    <row r="147">
      <c r="A147" s="36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</row>
    <row r="148">
      <c r="A148" s="36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</row>
    <row r="149">
      <c r="A149" s="36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</row>
    <row r="150">
      <c r="A150" s="36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</row>
    <row r="151">
      <c r="A151" s="36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</row>
    <row r="152">
      <c r="A152" s="36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</row>
    <row r="153">
      <c r="A153" s="36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</row>
    <row r="154">
      <c r="A154" s="36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</row>
    <row r="155">
      <c r="A155" s="36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</row>
    <row r="156">
      <c r="A156" s="36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</row>
    <row r="157">
      <c r="A157" s="36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</row>
    <row r="158">
      <c r="A158" s="36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</row>
    <row r="159">
      <c r="A159" s="36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</row>
    <row r="160">
      <c r="A160" s="36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</row>
    <row r="161">
      <c r="A161" s="36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</row>
    <row r="162">
      <c r="A162" s="36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</row>
    <row r="163">
      <c r="A163" s="36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</row>
    <row r="164">
      <c r="A164" s="36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</row>
    <row r="165">
      <c r="A165" s="36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</row>
    <row r="166">
      <c r="A166" s="36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</row>
    <row r="167">
      <c r="A167" s="36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</row>
    <row r="168">
      <c r="A168" s="36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</row>
    <row r="169">
      <c r="A169" s="36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</row>
    <row r="170">
      <c r="A170" s="36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</row>
    <row r="171">
      <c r="A171" s="36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</row>
    <row r="172">
      <c r="A172" s="36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</row>
    <row r="173">
      <c r="A173" s="36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</row>
    <row r="174">
      <c r="A174" s="36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</row>
    <row r="175">
      <c r="A175" s="36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</row>
    <row r="176">
      <c r="A176" s="36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</row>
    <row r="177">
      <c r="A177" s="36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</row>
    <row r="178">
      <c r="A178" s="36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</row>
    <row r="179">
      <c r="A179" s="36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</row>
    <row r="180">
      <c r="A180" s="36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</row>
    <row r="181">
      <c r="A181" s="36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</row>
    <row r="182">
      <c r="A182" s="36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</row>
    <row r="183">
      <c r="A183" s="36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</row>
    <row r="184">
      <c r="A184" s="36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</row>
    <row r="185">
      <c r="A185" s="36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</row>
    <row r="186">
      <c r="A186" s="36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</row>
    <row r="187">
      <c r="A187" s="36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</row>
    <row r="188">
      <c r="A188" s="36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</row>
    <row r="189">
      <c r="A189" s="36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</row>
    <row r="190">
      <c r="A190" s="36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</row>
    <row r="191">
      <c r="A191" s="36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</row>
    <row r="192">
      <c r="A192" s="36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</row>
    <row r="193">
      <c r="A193" s="36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</row>
    <row r="194">
      <c r="A194" s="36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</row>
    <row r="195">
      <c r="A195" s="36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</row>
    <row r="196">
      <c r="A196" s="36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</row>
    <row r="197">
      <c r="A197" s="36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</row>
    <row r="198">
      <c r="A198" s="36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</row>
    <row r="199">
      <c r="A199" s="36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</row>
    <row r="200">
      <c r="A200" s="36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</row>
    <row r="201">
      <c r="A201" s="36" t="n"/>
      <c r="B201" s="37" t="n"/>
      <c r="C201" s="37" t="n"/>
      <c r="D201" s="37" t="n"/>
      <c r="E201" s="37" t="n"/>
      <c r="F201" s="37" t="n"/>
      <c r="G201" s="37" t="n"/>
      <c r="H201" s="37" t="n"/>
      <c r="I201" s="37" t="n"/>
      <c r="J201" s="37" t="n"/>
      <c r="K201" s="37" t="n"/>
      <c r="L201" s="37" t="n"/>
    </row>
    <row r="202">
      <c r="A202" s="36" t="n"/>
      <c r="B202" s="37" t="n"/>
      <c r="C202" s="37" t="n"/>
      <c r="D202" s="37" t="n"/>
      <c r="E202" s="37" t="n"/>
      <c r="F202" s="37" t="n"/>
      <c r="G202" s="37" t="n"/>
      <c r="H202" s="37" t="n"/>
      <c r="I202" s="37" t="n"/>
      <c r="J202" s="37" t="n"/>
      <c r="K202" s="37" t="n"/>
      <c r="L202" s="37" t="n"/>
    </row>
    <row r="203">
      <c r="A203" s="36" t="n"/>
      <c r="B203" s="37" t="n"/>
      <c r="C203" s="37" t="n"/>
      <c r="D203" s="37" t="n"/>
      <c r="E203" s="37" t="n"/>
      <c r="F203" s="37" t="n"/>
      <c r="G203" s="37" t="n"/>
      <c r="H203" s="37" t="n"/>
      <c r="I203" s="37" t="n"/>
      <c r="J203" s="37" t="n"/>
      <c r="K203" s="37" t="n"/>
      <c r="L203" s="37" t="n"/>
    </row>
    <row r="204">
      <c r="A204" s="36" t="n"/>
      <c r="B204" s="37" t="n"/>
      <c r="C204" s="37" t="n"/>
      <c r="D204" s="37" t="n"/>
      <c r="E204" s="37" t="n"/>
      <c r="F204" s="37" t="n"/>
      <c r="G204" s="37" t="n"/>
      <c r="H204" s="37" t="n"/>
      <c r="I204" s="37" t="n"/>
      <c r="J204" s="37" t="n"/>
      <c r="K204" s="37" t="n"/>
      <c r="L204" s="37" t="n"/>
    </row>
    <row r="205">
      <c r="A205" s="36" t="n"/>
      <c r="B205" s="37" t="n"/>
      <c r="C205" s="37" t="n"/>
      <c r="D205" s="37" t="n"/>
      <c r="E205" s="37" t="n"/>
      <c r="F205" s="37" t="n"/>
      <c r="G205" s="37" t="n"/>
      <c r="H205" s="37" t="n"/>
      <c r="I205" s="37" t="n"/>
      <c r="J205" s="37" t="n"/>
      <c r="K205" s="37" t="n"/>
      <c r="L205" s="37" t="n"/>
    </row>
    <row r="206">
      <c r="A206" s="36" t="n"/>
      <c r="B206" s="37" t="n"/>
      <c r="C206" s="37" t="n"/>
      <c r="D206" s="37" t="n"/>
      <c r="E206" s="37" t="n"/>
      <c r="F206" s="37" t="n"/>
      <c r="G206" s="37" t="n"/>
      <c r="H206" s="37" t="n"/>
      <c r="I206" s="37" t="n"/>
      <c r="J206" s="37" t="n"/>
      <c r="K206" s="37" t="n"/>
      <c r="L206" s="37" t="n"/>
    </row>
    <row r="207">
      <c r="A207" s="36" t="n"/>
      <c r="B207" s="37" t="n"/>
      <c r="C207" s="37" t="n"/>
      <c r="D207" s="37" t="n"/>
      <c r="E207" s="37" t="n"/>
      <c r="F207" s="37" t="n"/>
      <c r="G207" s="37" t="n"/>
      <c r="H207" s="37" t="n"/>
      <c r="I207" s="37" t="n"/>
      <c r="J207" s="37" t="n"/>
      <c r="K207" s="37" t="n"/>
      <c r="L207" s="37" t="n"/>
    </row>
    <row r="208">
      <c r="A208" s="36" t="n"/>
      <c r="B208" s="37" t="n"/>
      <c r="C208" s="37" t="n"/>
      <c r="D208" s="37" t="n"/>
      <c r="E208" s="37" t="n"/>
      <c r="F208" s="37" t="n"/>
      <c r="G208" s="37" t="n"/>
      <c r="H208" s="37" t="n"/>
      <c r="I208" s="37" t="n"/>
      <c r="J208" s="37" t="n"/>
      <c r="K208" s="37" t="n"/>
      <c r="L208" s="37" t="n"/>
    </row>
    <row r="209">
      <c r="A209" s="36" t="n"/>
      <c r="B209" s="37" t="n"/>
      <c r="C209" s="37" t="n"/>
      <c r="D209" s="37" t="n"/>
      <c r="E209" s="37" t="n"/>
      <c r="F209" s="37" t="n"/>
      <c r="G209" s="37" t="n"/>
      <c r="H209" s="37" t="n"/>
      <c r="I209" s="37" t="n"/>
      <c r="J209" s="37" t="n"/>
      <c r="K209" s="37" t="n"/>
      <c r="L209" s="37" t="n"/>
    </row>
    <row r="210">
      <c r="A210" s="36" t="n"/>
      <c r="B210" s="37" t="n"/>
      <c r="C210" s="37" t="n"/>
      <c r="D210" s="37" t="n"/>
      <c r="E210" s="37" t="n"/>
      <c r="F210" s="37" t="n"/>
      <c r="G210" s="37" t="n"/>
      <c r="H210" s="37" t="n"/>
      <c r="I210" s="37" t="n"/>
      <c r="J210" s="37" t="n"/>
      <c r="K210" s="37" t="n"/>
      <c r="L210" s="37" t="n"/>
    </row>
    <row r="211">
      <c r="A211" s="36" t="n"/>
      <c r="B211" s="37" t="n"/>
      <c r="C211" s="37" t="n"/>
      <c r="D211" s="37" t="n"/>
      <c r="E211" s="37" t="n"/>
      <c r="F211" s="37" t="n"/>
      <c r="G211" s="37" t="n"/>
      <c r="H211" s="37" t="n"/>
      <c r="I211" s="37" t="n"/>
      <c r="J211" s="37" t="n"/>
      <c r="K211" s="37" t="n"/>
      <c r="L211" s="37" t="n"/>
    </row>
    <row r="212">
      <c r="A212" s="36" t="n"/>
      <c r="B212" s="37" t="n"/>
      <c r="C212" s="37" t="n"/>
      <c r="D212" s="37" t="n"/>
      <c r="E212" s="37" t="n"/>
      <c r="F212" s="37" t="n"/>
      <c r="G212" s="37" t="n"/>
      <c r="H212" s="37" t="n"/>
      <c r="I212" s="37" t="n"/>
      <c r="J212" s="37" t="n"/>
      <c r="K212" s="37" t="n"/>
      <c r="L212" s="37" t="n"/>
    </row>
    <row r="213">
      <c r="A213" s="36" t="n"/>
      <c r="B213" s="37" t="n"/>
      <c r="C213" s="37" t="n"/>
      <c r="D213" s="37" t="n"/>
      <c r="E213" s="37" t="n"/>
      <c r="F213" s="37" t="n"/>
      <c r="G213" s="37" t="n"/>
      <c r="H213" s="37" t="n"/>
      <c r="I213" s="37" t="n"/>
      <c r="J213" s="37" t="n"/>
      <c r="K213" s="37" t="n"/>
      <c r="L213" s="37" t="n"/>
    </row>
    <row r="214">
      <c r="A214" s="36" t="n"/>
      <c r="B214" s="37" t="n"/>
      <c r="C214" s="37" t="n"/>
      <c r="D214" s="37" t="n"/>
      <c r="E214" s="37" t="n"/>
      <c r="F214" s="37" t="n"/>
      <c r="G214" s="37" t="n"/>
      <c r="H214" s="37" t="n"/>
      <c r="I214" s="37" t="n"/>
      <c r="J214" s="37" t="n"/>
      <c r="K214" s="37" t="n"/>
      <c r="L214" s="37" t="n"/>
    </row>
    <row r="215">
      <c r="A215" s="36" t="n"/>
      <c r="B215" s="37" t="n"/>
      <c r="C215" s="37" t="n"/>
      <c r="D215" s="37" t="n"/>
      <c r="E215" s="37" t="n"/>
      <c r="F215" s="37" t="n"/>
      <c r="G215" s="37" t="n"/>
      <c r="H215" s="37" t="n"/>
      <c r="I215" s="37" t="n"/>
      <c r="J215" s="37" t="n"/>
      <c r="K215" s="37" t="n"/>
      <c r="L215" s="37" t="n"/>
    </row>
    <row r="216">
      <c r="A216" s="36" t="n"/>
      <c r="B216" s="37" t="n"/>
      <c r="C216" s="37" t="n"/>
      <c r="D216" s="37" t="n"/>
      <c r="E216" s="37" t="n"/>
      <c r="F216" s="37" t="n"/>
      <c r="G216" s="37" t="n"/>
      <c r="H216" s="37" t="n"/>
      <c r="I216" s="37" t="n"/>
      <c r="J216" s="37" t="n"/>
      <c r="K216" s="37" t="n"/>
      <c r="L216" s="37" t="n"/>
    </row>
    <row r="217">
      <c r="A217" s="36" t="n"/>
      <c r="B217" s="37" t="n"/>
      <c r="C217" s="37" t="n"/>
      <c r="D217" s="37" t="n"/>
      <c r="E217" s="37" t="n"/>
      <c r="F217" s="37" t="n"/>
      <c r="G217" s="37" t="n"/>
      <c r="H217" s="37" t="n"/>
      <c r="I217" s="37" t="n"/>
      <c r="J217" s="37" t="n"/>
      <c r="K217" s="37" t="n"/>
      <c r="L217" s="37" t="n"/>
    </row>
    <row r="218">
      <c r="A218" s="36" t="n"/>
      <c r="B218" s="37" t="n"/>
      <c r="C218" s="37" t="n"/>
      <c r="D218" s="37" t="n"/>
      <c r="E218" s="37" t="n"/>
      <c r="F218" s="37" t="n"/>
      <c r="G218" s="37" t="n"/>
      <c r="H218" s="37" t="n"/>
      <c r="I218" s="37" t="n"/>
      <c r="J218" s="37" t="n"/>
      <c r="K218" s="37" t="n"/>
      <c r="L218" s="37" t="n"/>
    </row>
    <row r="219">
      <c r="A219" s="36" t="n"/>
      <c r="B219" s="37" t="n"/>
      <c r="C219" s="37" t="n"/>
      <c r="D219" s="37" t="n"/>
      <c r="E219" s="37" t="n"/>
      <c r="F219" s="37" t="n"/>
      <c r="G219" s="37" t="n"/>
      <c r="H219" s="37" t="n"/>
      <c r="I219" s="37" t="n"/>
      <c r="J219" s="37" t="n"/>
      <c r="K219" s="37" t="n"/>
      <c r="L219" s="37" t="n"/>
    </row>
    <row r="220">
      <c r="A220" s="36" t="n"/>
      <c r="B220" s="37" t="n"/>
      <c r="C220" s="37" t="n"/>
      <c r="D220" s="37" t="n"/>
      <c r="E220" s="37" t="n"/>
      <c r="F220" s="37" t="n"/>
      <c r="G220" s="37" t="n"/>
      <c r="H220" s="37" t="n"/>
      <c r="I220" s="37" t="n"/>
      <c r="J220" s="37" t="n"/>
      <c r="K220" s="37" t="n"/>
      <c r="L220" s="37" t="n"/>
    </row>
    <row r="221">
      <c r="A221" s="36" t="n"/>
      <c r="B221" s="37" t="n"/>
      <c r="C221" s="37" t="n"/>
      <c r="D221" s="37" t="n"/>
      <c r="E221" s="37" t="n"/>
      <c r="F221" s="37" t="n"/>
      <c r="G221" s="37" t="n"/>
      <c r="H221" s="37" t="n"/>
      <c r="I221" s="37" t="n"/>
      <c r="J221" s="37" t="n"/>
      <c r="K221" s="37" t="n"/>
      <c r="L221" s="37" t="n"/>
    </row>
    <row r="222">
      <c r="A222" s="36" t="n"/>
      <c r="B222" s="37" t="n"/>
      <c r="C222" s="37" t="n"/>
      <c r="D222" s="37" t="n"/>
      <c r="E222" s="37" t="n"/>
      <c r="F222" s="37" t="n"/>
      <c r="G222" s="37" t="n"/>
      <c r="H222" s="37" t="n"/>
      <c r="I222" s="37" t="n"/>
      <c r="J222" s="37" t="n"/>
      <c r="K222" s="37" t="n"/>
      <c r="L222" s="37" t="n"/>
    </row>
    <row r="223">
      <c r="A223" s="36" t="n"/>
      <c r="B223" s="37" t="n"/>
      <c r="C223" s="37" t="n"/>
      <c r="D223" s="37" t="n"/>
      <c r="E223" s="37" t="n"/>
      <c r="F223" s="37" t="n"/>
      <c r="G223" s="37" t="n"/>
      <c r="H223" s="37" t="n"/>
      <c r="I223" s="37" t="n"/>
      <c r="J223" s="37" t="n"/>
      <c r="K223" s="37" t="n"/>
      <c r="L223" s="37" t="n"/>
    </row>
    <row r="224">
      <c r="A224" s="36" t="n"/>
      <c r="B224" s="37" t="n"/>
      <c r="C224" s="37" t="n"/>
      <c r="D224" s="37" t="n"/>
      <c r="E224" s="37" t="n"/>
      <c r="F224" s="37" t="n"/>
      <c r="G224" s="37" t="n"/>
      <c r="H224" s="37" t="n"/>
      <c r="I224" s="37" t="n"/>
      <c r="J224" s="37" t="n"/>
      <c r="K224" s="37" t="n"/>
      <c r="L224" s="37" t="n"/>
    </row>
    <row r="225">
      <c r="A225" s="36" t="n"/>
      <c r="B225" s="37" t="n"/>
      <c r="C225" s="37" t="n"/>
      <c r="D225" s="37" t="n"/>
      <c r="E225" s="37" t="n"/>
      <c r="F225" s="37" t="n"/>
      <c r="G225" s="37" t="n"/>
      <c r="H225" s="37" t="n"/>
      <c r="I225" s="37" t="n"/>
      <c r="J225" s="37" t="n"/>
      <c r="K225" s="37" t="n"/>
      <c r="L225" s="37" t="n"/>
    </row>
    <row r="226">
      <c r="A226" s="36" t="n"/>
      <c r="B226" s="37" t="n"/>
      <c r="C226" s="37" t="n"/>
      <c r="D226" s="37" t="n"/>
      <c r="E226" s="37" t="n"/>
      <c r="F226" s="37" t="n"/>
      <c r="G226" s="37" t="n"/>
      <c r="H226" s="37" t="n"/>
      <c r="I226" s="37" t="n"/>
      <c r="J226" s="37" t="n"/>
      <c r="K226" s="37" t="n"/>
      <c r="L226" s="37" t="n"/>
    </row>
    <row r="227">
      <c r="A227" s="36" t="n"/>
      <c r="B227" s="37" t="n"/>
      <c r="C227" s="37" t="n"/>
      <c r="D227" s="37" t="n"/>
      <c r="E227" s="37" t="n"/>
      <c r="F227" s="37" t="n"/>
      <c r="G227" s="37" t="n"/>
      <c r="H227" s="37" t="n"/>
      <c r="I227" s="37" t="n"/>
      <c r="J227" s="37" t="n"/>
      <c r="K227" s="37" t="n"/>
      <c r="L227" s="37" t="n"/>
    </row>
    <row r="228">
      <c r="A228" s="36" t="n"/>
      <c r="B228" s="37" t="n"/>
      <c r="C228" s="37" t="n"/>
      <c r="D228" s="37" t="n"/>
      <c r="E228" s="37" t="n"/>
      <c r="F228" s="37" t="n"/>
      <c r="G228" s="37" t="n"/>
      <c r="H228" s="37" t="n"/>
      <c r="I228" s="37" t="n"/>
      <c r="J228" s="37" t="n"/>
      <c r="K228" s="37" t="n"/>
      <c r="L228" s="37" t="n"/>
    </row>
    <row r="229">
      <c r="A229" s="36" t="n"/>
      <c r="B229" s="37" t="n"/>
      <c r="C229" s="37" t="n"/>
      <c r="D229" s="37" t="n"/>
      <c r="E229" s="37" t="n"/>
      <c r="F229" s="37" t="n"/>
      <c r="G229" s="37" t="n"/>
      <c r="H229" s="37" t="n"/>
      <c r="I229" s="37" t="n"/>
      <c r="J229" s="37" t="n"/>
      <c r="K229" s="37" t="n"/>
      <c r="L229" s="37" t="n"/>
    </row>
    <row r="230">
      <c r="A230" s="36" t="n"/>
      <c r="B230" s="37" t="n"/>
      <c r="C230" s="37" t="n"/>
      <c r="D230" s="37" t="n"/>
      <c r="E230" s="37" t="n"/>
      <c r="F230" s="37" t="n"/>
      <c r="G230" s="37" t="n"/>
      <c r="H230" s="37" t="n"/>
      <c r="I230" s="37" t="n"/>
      <c r="J230" s="37" t="n"/>
      <c r="K230" s="37" t="n"/>
      <c r="L230" s="37" t="n"/>
    </row>
    <row r="231">
      <c r="A231" s="36" t="n"/>
      <c r="B231" s="37" t="n"/>
      <c r="C231" s="37" t="n"/>
      <c r="D231" s="37" t="n"/>
      <c r="E231" s="37" t="n"/>
      <c r="F231" s="37" t="n"/>
      <c r="G231" s="37" t="n"/>
      <c r="H231" s="37" t="n"/>
      <c r="I231" s="37" t="n"/>
      <c r="J231" s="37" t="n"/>
      <c r="K231" s="37" t="n"/>
      <c r="L231" s="37" t="n"/>
    </row>
    <row r="232">
      <c r="A232" s="36" t="n"/>
      <c r="B232" s="37" t="n"/>
      <c r="C232" s="37" t="n"/>
      <c r="D232" s="37" t="n"/>
      <c r="E232" s="37" t="n"/>
      <c r="F232" s="37" t="n"/>
      <c r="G232" s="37" t="n"/>
      <c r="H232" s="37" t="n"/>
      <c r="I232" s="37" t="n"/>
      <c r="J232" s="37" t="n"/>
      <c r="K232" s="37" t="n"/>
      <c r="L232" s="37" t="n"/>
    </row>
    <row r="233">
      <c r="A233" s="36" t="n"/>
      <c r="B233" s="37" t="n"/>
      <c r="C233" s="37" t="n"/>
      <c r="D233" s="37" t="n"/>
      <c r="E233" s="37" t="n"/>
      <c r="F233" s="37" t="n"/>
      <c r="G233" s="37" t="n"/>
      <c r="H233" s="37" t="n"/>
      <c r="I233" s="37" t="n"/>
      <c r="J233" s="37" t="n"/>
      <c r="K233" s="37" t="n"/>
      <c r="L233" s="37" t="n"/>
    </row>
    <row r="234">
      <c r="A234" s="36" t="n"/>
      <c r="B234" s="37" t="n"/>
      <c r="C234" s="37" t="n"/>
      <c r="D234" s="37" t="n"/>
      <c r="E234" s="37" t="n"/>
      <c r="F234" s="37" t="n"/>
      <c r="G234" s="37" t="n"/>
      <c r="H234" s="37" t="n"/>
      <c r="I234" s="37" t="n"/>
      <c r="J234" s="37" t="n"/>
      <c r="K234" s="37" t="n"/>
      <c r="L234" s="37" t="n"/>
    </row>
    <row r="235">
      <c r="A235" s="36" t="n"/>
      <c r="B235" s="37" t="n"/>
      <c r="C235" s="37" t="n"/>
      <c r="D235" s="37" t="n"/>
      <c r="E235" s="37" t="n"/>
      <c r="F235" s="37" t="n"/>
      <c r="G235" s="37" t="n"/>
      <c r="H235" s="37" t="n"/>
      <c r="I235" s="37" t="n"/>
      <c r="J235" s="37" t="n"/>
      <c r="K235" s="37" t="n"/>
      <c r="L235" s="37" t="n"/>
    </row>
    <row r="236">
      <c r="A236" s="36" t="n"/>
      <c r="B236" s="37" t="n"/>
      <c r="C236" s="37" t="n"/>
      <c r="D236" s="37" t="n"/>
      <c r="E236" s="37" t="n"/>
      <c r="F236" s="37" t="n"/>
      <c r="G236" s="37" t="n"/>
      <c r="H236" s="37" t="n"/>
      <c r="I236" s="37" t="n"/>
      <c r="J236" s="37" t="n"/>
      <c r="K236" s="37" t="n"/>
      <c r="L236" s="37" t="n"/>
    </row>
    <row r="237">
      <c r="A237" s="36" t="n"/>
      <c r="B237" s="37" t="n"/>
      <c r="C237" s="37" t="n"/>
      <c r="D237" s="37" t="n"/>
      <c r="E237" s="37" t="n"/>
      <c r="F237" s="37" t="n"/>
      <c r="G237" s="37" t="n"/>
      <c r="H237" s="37" t="n"/>
      <c r="I237" s="37" t="n"/>
      <c r="J237" s="37" t="n"/>
      <c r="K237" s="37" t="n"/>
      <c r="L237" s="37" t="n"/>
    </row>
    <row r="238">
      <c r="A238" s="36" t="n"/>
      <c r="B238" s="37" t="n"/>
      <c r="C238" s="37" t="n"/>
      <c r="D238" s="37" t="n"/>
      <c r="E238" s="37" t="n"/>
      <c r="F238" s="37" t="n"/>
      <c r="G238" s="37" t="n"/>
      <c r="H238" s="37" t="n"/>
      <c r="I238" s="37" t="n"/>
      <c r="J238" s="37" t="n"/>
      <c r="K238" s="37" t="n"/>
      <c r="L238" s="37" t="n"/>
    </row>
    <row r="239">
      <c r="A239" s="36" t="n"/>
      <c r="B239" s="37" t="n"/>
      <c r="C239" s="37" t="n"/>
      <c r="D239" s="37" t="n"/>
      <c r="E239" s="37" t="n"/>
      <c r="F239" s="37" t="n"/>
      <c r="G239" s="37" t="n"/>
      <c r="H239" s="37" t="n"/>
      <c r="I239" s="37" t="n"/>
      <c r="J239" s="37" t="n"/>
      <c r="K239" s="37" t="n"/>
      <c r="L239" s="37" t="n"/>
    </row>
    <row r="240">
      <c r="A240" s="36" t="n"/>
      <c r="B240" s="37" t="n"/>
      <c r="C240" s="37" t="n"/>
      <c r="D240" s="37" t="n"/>
      <c r="E240" s="37" t="n"/>
      <c r="F240" s="37" t="n"/>
      <c r="G240" s="37" t="n"/>
      <c r="H240" s="37" t="n"/>
      <c r="I240" s="37" t="n"/>
      <c r="J240" s="37" t="n"/>
      <c r="K240" s="37" t="n"/>
      <c r="L240" s="37" t="n"/>
    </row>
    <row r="241">
      <c r="A241" s="36" t="n"/>
      <c r="B241" s="37" t="n"/>
      <c r="C241" s="37" t="n"/>
      <c r="D241" s="37" t="n"/>
      <c r="E241" s="37" t="n"/>
      <c r="F241" s="37" t="n"/>
      <c r="G241" s="37" t="n"/>
      <c r="H241" s="37" t="n"/>
      <c r="I241" s="37" t="n"/>
      <c r="J241" s="37" t="n"/>
      <c r="K241" s="37" t="n"/>
      <c r="L241" s="37" t="n"/>
    </row>
    <row r="242">
      <c r="A242" s="36" t="n"/>
      <c r="B242" s="37" t="n"/>
      <c r="C242" s="37" t="n"/>
      <c r="D242" s="37" t="n"/>
      <c r="E242" s="37" t="n"/>
      <c r="F242" s="37" t="n"/>
      <c r="G242" s="37" t="n"/>
      <c r="H242" s="37" t="n"/>
      <c r="I242" s="37" t="n"/>
      <c r="J242" s="37" t="n"/>
      <c r="K242" s="37" t="n"/>
      <c r="L242" s="37" t="n"/>
    </row>
    <row r="243">
      <c r="A243" s="36" t="n"/>
      <c r="B243" s="37" t="n"/>
      <c r="C243" s="37" t="n"/>
      <c r="D243" s="37" t="n"/>
      <c r="E243" s="37" t="n"/>
      <c r="F243" s="37" t="n"/>
      <c r="G243" s="37" t="n"/>
      <c r="H243" s="37" t="n"/>
      <c r="I243" s="37" t="n"/>
      <c r="J243" s="37" t="n"/>
      <c r="K243" s="37" t="n"/>
      <c r="L243" s="37" t="n"/>
    </row>
    <row r="244">
      <c r="A244" s="36" t="n"/>
      <c r="B244" s="37" t="n"/>
      <c r="C244" s="37" t="n"/>
      <c r="D244" s="37" t="n"/>
      <c r="E244" s="37" t="n"/>
      <c r="F244" s="37" t="n"/>
      <c r="G244" s="37" t="n"/>
      <c r="H244" s="37" t="n"/>
      <c r="I244" s="37" t="n"/>
      <c r="J244" s="37" t="n"/>
      <c r="K244" s="37" t="n"/>
      <c r="L244" s="37" t="n"/>
    </row>
    <row r="245">
      <c r="A245" s="36" t="n"/>
      <c r="B245" s="37" t="n"/>
      <c r="C245" s="37" t="n"/>
      <c r="D245" s="37" t="n"/>
      <c r="E245" s="37" t="n"/>
      <c r="F245" s="37" t="n"/>
      <c r="G245" s="37" t="n"/>
      <c r="H245" s="37" t="n"/>
      <c r="I245" s="37" t="n"/>
      <c r="J245" s="37" t="n"/>
      <c r="K245" s="37" t="n"/>
      <c r="L245" s="37" t="n"/>
    </row>
    <row r="246">
      <c r="A246" s="36" t="n"/>
      <c r="B246" s="37" t="n"/>
      <c r="C246" s="37" t="n"/>
      <c r="D246" s="37" t="n"/>
      <c r="E246" s="37" t="n"/>
      <c r="F246" s="37" t="n"/>
      <c r="G246" s="37" t="n"/>
      <c r="H246" s="37" t="n"/>
      <c r="I246" s="37" t="n"/>
      <c r="J246" s="37" t="n"/>
      <c r="K246" s="37" t="n"/>
      <c r="L246" s="37" t="n"/>
    </row>
    <row r="247">
      <c r="A247" s="36" t="n"/>
      <c r="B247" s="37" t="n"/>
      <c r="C247" s="37" t="n"/>
      <c r="D247" s="37" t="n"/>
      <c r="E247" s="37" t="n"/>
      <c r="F247" s="37" t="n"/>
      <c r="G247" s="37" t="n"/>
      <c r="H247" s="37" t="n"/>
      <c r="I247" s="37" t="n"/>
      <c r="J247" s="37" t="n"/>
      <c r="K247" s="37" t="n"/>
      <c r="L247" s="37" t="n"/>
    </row>
    <row r="248">
      <c r="A248" s="36" t="n"/>
      <c r="B248" s="37" t="n"/>
      <c r="C248" s="37" t="n"/>
      <c r="D248" s="37" t="n"/>
      <c r="E248" s="37" t="n"/>
      <c r="F248" s="37" t="n"/>
      <c r="G248" s="37" t="n"/>
      <c r="H248" s="37" t="n"/>
      <c r="I248" s="37" t="n"/>
      <c r="J248" s="37" t="n"/>
      <c r="K248" s="37" t="n"/>
      <c r="L248" s="37" t="n"/>
    </row>
    <row r="249">
      <c r="A249" s="36" t="n"/>
      <c r="B249" s="37" t="n"/>
      <c r="C249" s="37" t="n"/>
      <c r="D249" s="37" t="n"/>
      <c r="E249" s="37" t="n"/>
      <c r="F249" s="37" t="n"/>
      <c r="G249" s="37" t="n"/>
      <c r="H249" s="37" t="n"/>
      <c r="I249" s="37" t="n"/>
      <c r="J249" s="37" t="n"/>
      <c r="K249" s="37" t="n"/>
      <c r="L249" s="37" t="n"/>
    </row>
    <row r="250">
      <c r="A250" s="36" t="n"/>
      <c r="B250" s="37" t="n"/>
      <c r="C250" s="37" t="n"/>
      <c r="D250" s="37" t="n"/>
      <c r="E250" s="37" t="n"/>
      <c r="F250" s="37" t="n"/>
      <c r="G250" s="37" t="n"/>
      <c r="H250" s="37" t="n"/>
      <c r="I250" s="37" t="n"/>
      <c r="J250" s="37" t="n"/>
      <c r="K250" s="37" t="n"/>
      <c r="L250" s="37" t="n"/>
    </row>
    <row r="251">
      <c r="A251" s="36" t="n"/>
      <c r="B251" s="37" t="n"/>
      <c r="C251" s="37" t="n"/>
      <c r="D251" s="37" t="n"/>
      <c r="E251" s="37" t="n"/>
      <c r="F251" s="37" t="n"/>
      <c r="G251" s="37" t="n"/>
      <c r="H251" s="37" t="n"/>
      <c r="I251" s="37" t="n"/>
      <c r="J251" s="37" t="n"/>
      <c r="K251" s="37" t="n"/>
      <c r="L251" s="37" t="n"/>
    </row>
    <row r="252">
      <c r="A252" s="36" t="n"/>
      <c r="B252" s="37" t="n"/>
      <c r="C252" s="37" t="n"/>
      <c r="D252" s="37" t="n"/>
      <c r="E252" s="37" t="n"/>
      <c r="F252" s="37" t="n"/>
      <c r="G252" s="37" t="n"/>
      <c r="H252" s="37" t="n"/>
      <c r="I252" s="37" t="n"/>
      <c r="J252" s="37" t="n"/>
      <c r="K252" s="37" t="n"/>
      <c r="L252" s="37" t="n"/>
    </row>
    <row r="253">
      <c r="A253" s="36" t="n"/>
      <c r="B253" s="37" t="n"/>
      <c r="C253" s="37" t="n"/>
      <c r="D253" s="37" t="n"/>
      <c r="E253" s="37" t="n"/>
      <c r="F253" s="37" t="n"/>
      <c r="G253" s="37" t="n"/>
      <c r="H253" s="37" t="n"/>
      <c r="I253" s="37" t="n"/>
      <c r="J253" s="37" t="n"/>
      <c r="K253" s="37" t="n"/>
      <c r="L253" s="37" t="n"/>
    </row>
    <row r="254">
      <c r="A254" s="36" t="n"/>
      <c r="B254" s="37" t="n"/>
      <c r="C254" s="37" t="n"/>
      <c r="D254" s="37" t="n"/>
      <c r="E254" s="37" t="n"/>
      <c r="F254" s="37" t="n"/>
      <c r="G254" s="37" t="n"/>
      <c r="H254" s="37" t="n"/>
      <c r="I254" s="37" t="n"/>
      <c r="J254" s="37" t="n"/>
      <c r="K254" s="37" t="n"/>
      <c r="L254" s="37" t="n"/>
    </row>
    <row r="255">
      <c r="A255" s="36" t="n"/>
      <c r="B255" s="37" t="n"/>
      <c r="C255" s="37" t="n"/>
      <c r="D255" s="37" t="n"/>
      <c r="E255" s="37" t="n"/>
      <c r="F255" s="37" t="n"/>
      <c r="G255" s="37" t="n"/>
      <c r="H255" s="37" t="n"/>
      <c r="I255" s="37" t="n"/>
      <c r="J255" s="37" t="n"/>
      <c r="K255" s="37" t="n"/>
      <c r="L255" s="37" t="n"/>
    </row>
    <row r="256">
      <c r="A256" s="36" t="n"/>
      <c r="B256" s="37" t="n"/>
      <c r="C256" s="37" t="n"/>
      <c r="D256" s="37" t="n"/>
      <c r="E256" s="37" t="n"/>
      <c r="F256" s="37" t="n"/>
      <c r="G256" s="37" t="n"/>
      <c r="H256" s="37" t="n"/>
      <c r="I256" s="37" t="n"/>
      <c r="J256" s="37" t="n"/>
      <c r="K256" s="37" t="n"/>
      <c r="L256" s="37" t="n"/>
    </row>
    <row r="257">
      <c r="A257" s="36" t="n"/>
      <c r="B257" s="37" t="n"/>
      <c r="C257" s="37" t="n"/>
      <c r="D257" s="37" t="n"/>
      <c r="E257" s="37" t="n"/>
      <c r="F257" s="37" t="n"/>
      <c r="G257" s="37" t="n"/>
      <c r="H257" s="37" t="n"/>
      <c r="I257" s="37" t="n"/>
      <c r="J257" s="37" t="n"/>
      <c r="K257" s="37" t="n"/>
      <c r="L257" s="37" t="n"/>
    </row>
    <row r="258">
      <c r="A258" s="36" t="n"/>
      <c r="B258" s="37" t="n"/>
      <c r="C258" s="37" t="n"/>
      <c r="D258" s="37" t="n"/>
      <c r="E258" s="37" t="n"/>
      <c r="F258" s="37" t="n"/>
      <c r="G258" s="37" t="n"/>
      <c r="H258" s="37" t="n"/>
      <c r="I258" s="37" t="n"/>
      <c r="J258" s="37" t="n"/>
      <c r="K258" s="37" t="n"/>
      <c r="L258" s="37" t="n"/>
    </row>
    <row r="259">
      <c r="A259" s="36" t="n"/>
      <c r="B259" s="37" t="n"/>
      <c r="C259" s="37" t="n"/>
      <c r="D259" s="37" t="n"/>
      <c r="E259" s="37" t="n"/>
      <c r="F259" s="37" t="n"/>
      <c r="G259" s="37" t="n"/>
      <c r="H259" s="37" t="n"/>
      <c r="I259" s="37" t="n"/>
      <c r="J259" s="37" t="n"/>
      <c r="K259" s="37" t="n"/>
      <c r="L259" s="37" t="n"/>
    </row>
    <row r="260">
      <c r="A260" s="36" t="n"/>
      <c r="B260" s="37" t="n"/>
      <c r="C260" s="37" t="n"/>
      <c r="D260" s="37" t="n"/>
      <c r="E260" s="37" t="n"/>
      <c r="F260" s="37" t="n"/>
      <c r="G260" s="37" t="n"/>
      <c r="H260" s="37" t="n"/>
      <c r="I260" s="37" t="n"/>
      <c r="J260" s="37" t="n"/>
      <c r="K260" s="37" t="n"/>
      <c r="L260" s="37" t="n"/>
    </row>
    <row r="261">
      <c r="A261" s="36" t="n"/>
      <c r="B261" s="37" t="n"/>
      <c r="C261" s="37" t="n"/>
      <c r="D261" s="37" t="n"/>
      <c r="E261" s="37" t="n"/>
      <c r="F261" s="37" t="n"/>
      <c r="G261" s="37" t="n"/>
      <c r="H261" s="37" t="n"/>
      <c r="I261" s="37" t="n"/>
      <c r="J261" s="37" t="n"/>
      <c r="K261" s="37" t="n"/>
      <c r="L261" s="37" t="n"/>
    </row>
    <row r="262">
      <c r="A262" s="36" t="n"/>
      <c r="B262" s="37" t="n"/>
      <c r="C262" s="37" t="n"/>
      <c r="D262" s="37" t="n"/>
      <c r="E262" s="37" t="n"/>
      <c r="F262" s="37" t="n"/>
      <c r="G262" s="37" t="n"/>
      <c r="H262" s="37" t="n"/>
      <c r="I262" s="37" t="n"/>
      <c r="J262" s="37" t="n"/>
      <c r="K262" s="37" t="n"/>
      <c r="L262" s="37" t="n"/>
    </row>
    <row r="263">
      <c r="A263" s="36" t="n"/>
      <c r="B263" s="37" t="n"/>
      <c r="C263" s="37" t="n"/>
      <c r="D263" s="37" t="n"/>
      <c r="E263" s="37" t="n"/>
      <c r="F263" s="37" t="n"/>
      <c r="G263" s="37" t="n"/>
      <c r="H263" s="37" t="n"/>
      <c r="I263" s="37" t="n"/>
      <c r="J263" s="37" t="n"/>
      <c r="K263" s="37" t="n"/>
      <c r="L263" s="37" t="n"/>
    </row>
    <row r="264">
      <c r="A264" s="36" t="n"/>
      <c r="B264" s="37" t="n"/>
      <c r="C264" s="37" t="n"/>
      <c r="D264" s="37" t="n"/>
      <c r="E264" s="37" t="n"/>
      <c r="F264" s="37" t="n"/>
      <c r="G264" s="37" t="n"/>
      <c r="H264" s="37" t="n"/>
      <c r="I264" s="37" t="n"/>
      <c r="J264" s="37" t="n"/>
      <c r="K264" s="37" t="n"/>
      <c r="L264" s="37" t="n"/>
    </row>
    <row r="265">
      <c r="A265" s="36" t="n"/>
      <c r="B265" s="37" t="n"/>
      <c r="C265" s="37" t="n"/>
      <c r="D265" s="37" t="n"/>
      <c r="E265" s="37" t="n"/>
      <c r="F265" s="37" t="n"/>
      <c r="G265" s="37" t="n"/>
      <c r="H265" s="37" t="n"/>
      <c r="I265" s="37" t="n"/>
      <c r="J265" s="37" t="n"/>
      <c r="K265" s="37" t="n"/>
      <c r="L265" s="37" t="n"/>
    </row>
    <row r="266">
      <c r="A266" s="36" t="n"/>
      <c r="B266" s="37" t="n"/>
      <c r="C266" s="37" t="n"/>
      <c r="D266" s="37" t="n"/>
      <c r="E266" s="37" t="n"/>
      <c r="F266" s="37" t="n"/>
      <c r="G266" s="37" t="n"/>
      <c r="H266" s="37" t="n"/>
      <c r="I266" s="37" t="n"/>
      <c r="J266" s="37" t="n"/>
      <c r="K266" s="37" t="n"/>
      <c r="L266" s="37" t="n"/>
    </row>
    <row r="267">
      <c r="A267" s="36" t="n"/>
      <c r="B267" s="37" t="n"/>
      <c r="C267" s="37" t="n"/>
      <c r="D267" s="37" t="n"/>
      <c r="E267" s="37" t="n"/>
      <c r="F267" s="37" t="n"/>
      <c r="G267" s="37" t="n"/>
      <c r="H267" s="37" t="n"/>
      <c r="I267" s="37" t="n"/>
      <c r="J267" s="37" t="n"/>
      <c r="K267" s="37" t="n"/>
      <c r="L267" s="37" t="n"/>
    </row>
    <row r="268">
      <c r="A268" s="36" t="n"/>
      <c r="B268" s="37" t="n"/>
      <c r="C268" s="37" t="n"/>
      <c r="D268" s="37" t="n"/>
      <c r="E268" s="37" t="n"/>
      <c r="F268" s="37" t="n"/>
      <c r="G268" s="37" t="n"/>
      <c r="H268" s="37" t="n"/>
      <c r="I268" s="37" t="n"/>
      <c r="J268" s="37" t="n"/>
      <c r="K268" s="37" t="n"/>
      <c r="L268" s="37" t="n"/>
    </row>
    <row r="269">
      <c r="A269" s="36" t="n"/>
      <c r="B269" s="37" t="n"/>
      <c r="C269" s="37" t="n"/>
      <c r="D269" s="37" t="n"/>
      <c r="E269" s="37" t="n"/>
      <c r="F269" s="37" t="n"/>
      <c r="G269" s="37" t="n"/>
      <c r="H269" s="37" t="n"/>
      <c r="I269" s="37" t="n"/>
      <c r="J269" s="37" t="n"/>
      <c r="K269" s="37" t="n"/>
      <c r="L269" s="37" t="n"/>
    </row>
    <row r="270">
      <c r="A270" s="36" t="n"/>
      <c r="B270" s="37" t="n"/>
      <c r="C270" s="37" t="n"/>
      <c r="D270" s="37" t="n"/>
      <c r="E270" s="37" t="n"/>
      <c r="F270" s="37" t="n"/>
      <c r="G270" s="37" t="n"/>
      <c r="H270" s="37" t="n"/>
      <c r="I270" s="37" t="n"/>
      <c r="J270" s="37" t="n"/>
      <c r="K270" s="37" t="n"/>
      <c r="L270" s="37" t="n"/>
    </row>
    <row r="271">
      <c r="A271" s="36" t="n"/>
      <c r="B271" s="37" t="n"/>
      <c r="C271" s="37" t="n"/>
      <c r="D271" s="37" t="n"/>
      <c r="E271" s="37" t="n"/>
      <c r="F271" s="37" t="n"/>
      <c r="G271" s="37" t="n"/>
      <c r="H271" s="37" t="n"/>
      <c r="I271" s="37" t="n"/>
      <c r="J271" s="37" t="n"/>
      <c r="K271" s="37" t="n"/>
      <c r="L271" s="37" t="n"/>
    </row>
    <row r="272">
      <c r="A272" s="36" t="n"/>
      <c r="B272" s="37" t="n"/>
      <c r="C272" s="37" t="n"/>
      <c r="D272" s="37" t="n"/>
      <c r="E272" s="37" t="n"/>
      <c r="F272" s="37" t="n"/>
      <c r="G272" s="37" t="n"/>
      <c r="H272" s="37" t="n"/>
      <c r="I272" s="37" t="n"/>
      <c r="J272" s="37" t="n"/>
      <c r="K272" s="37" t="n"/>
      <c r="L272" s="37" t="n"/>
    </row>
    <row r="273">
      <c r="A273" s="36" t="n"/>
      <c r="B273" s="37" t="n"/>
      <c r="C273" s="37" t="n"/>
      <c r="D273" s="37" t="n"/>
      <c r="E273" s="37" t="n"/>
      <c r="F273" s="37" t="n"/>
      <c r="G273" s="37" t="n"/>
      <c r="H273" s="37" t="n"/>
      <c r="I273" s="37" t="n"/>
      <c r="J273" s="37" t="n"/>
      <c r="K273" s="37" t="n"/>
      <c r="L273" s="37" t="n"/>
    </row>
    <row r="274">
      <c r="A274" s="36" t="n"/>
      <c r="B274" s="37" t="n"/>
      <c r="C274" s="37" t="n"/>
      <c r="D274" s="37" t="n"/>
      <c r="E274" s="37" t="n"/>
      <c r="F274" s="37" t="n"/>
      <c r="G274" s="37" t="n"/>
      <c r="H274" s="37" t="n"/>
      <c r="I274" s="37" t="n"/>
      <c r="J274" s="37" t="n"/>
      <c r="K274" s="37" t="n"/>
      <c r="L274" s="37" t="n"/>
    </row>
    <row r="275">
      <c r="A275" s="36" t="n"/>
      <c r="B275" s="37" t="n"/>
      <c r="C275" s="37" t="n"/>
      <c r="D275" s="37" t="n"/>
      <c r="E275" s="37" t="n"/>
      <c r="F275" s="37" t="n"/>
      <c r="G275" s="37" t="n"/>
      <c r="H275" s="37" t="n"/>
      <c r="I275" s="37" t="n"/>
      <c r="J275" s="37" t="n"/>
      <c r="K275" s="37" t="n"/>
      <c r="L275" s="37" t="n"/>
    </row>
    <row r="276">
      <c r="A276" s="36" t="n"/>
      <c r="B276" s="37" t="n"/>
      <c r="C276" s="37" t="n"/>
      <c r="D276" s="37" t="n"/>
      <c r="E276" s="37" t="n"/>
      <c r="F276" s="37" t="n"/>
      <c r="G276" s="37" t="n"/>
      <c r="H276" s="37" t="n"/>
      <c r="I276" s="37" t="n"/>
      <c r="J276" s="37" t="n"/>
      <c r="K276" s="37" t="n"/>
      <c r="L276" s="37" t="n"/>
    </row>
    <row r="277">
      <c r="A277" s="36" t="n"/>
      <c r="B277" s="37" t="n"/>
      <c r="C277" s="37" t="n"/>
      <c r="D277" s="37" t="n"/>
      <c r="E277" s="37" t="n"/>
      <c r="F277" s="37" t="n"/>
      <c r="G277" s="37" t="n"/>
      <c r="H277" s="37" t="n"/>
      <c r="I277" s="37" t="n"/>
      <c r="J277" s="37" t="n"/>
      <c r="K277" s="37" t="n"/>
      <c r="L277" s="37" t="n"/>
    </row>
    <row r="278">
      <c r="A278" s="36" t="n"/>
      <c r="B278" s="37" t="n"/>
      <c r="C278" s="37" t="n"/>
      <c r="D278" s="37" t="n"/>
      <c r="E278" s="37" t="n"/>
      <c r="F278" s="37" t="n"/>
      <c r="G278" s="37" t="n"/>
      <c r="H278" s="37" t="n"/>
      <c r="I278" s="37" t="n"/>
      <c r="J278" s="37" t="n"/>
      <c r="K278" s="37" t="n"/>
      <c r="L278" s="37" t="n"/>
    </row>
    <row r="279">
      <c r="A279" s="36" t="n"/>
      <c r="B279" s="37" t="n"/>
      <c r="C279" s="37" t="n"/>
      <c r="D279" s="37" t="n"/>
      <c r="E279" s="37" t="n"/>
      <c r="F279" s="37" t="n"/>
      <c r="G279" s="37" t="n"/>
      <c r="H279" s="37" t="n"/>
      <c r="I279" s="37" t="n"/>
      <c r="J279" s="37" t="n"/>
      <c r="K279" s="37" t="n"/>
      <c r="L279" s="37" t="n"/>
    </row>
    <row r="280">
      <c r="A280" s="36" t="n"/>
      <c r="B280" s="37" t="n"/>
      <c r="C280" s="37" t="n"/>
      <c r="D280" s="37" t="n"/>
      <c r="E280" s="37" t="n"/>
      <c r="F280" s="37" t="n"/>
      <c r="G280" s="37" t="n"/>
      <c r="H280" s="37" t="n"/>
      <c r="I280" s="37" t="n"/>
      <c r="J280" s="37" t="n"/>
      <c r="K280" s="37" t="n"/>
      <c r="L280" s="37" t="n"/>
    </row>
    <row r="281">
      <c r="A281" s="36" t="n"/>
      <c r="B281" s="37" t="n"/>
      <c r="C281" s="37" t="n"/>
      <c r="D281" s="37" t="n"/>
      <c r="E281" s="37" t="n"/>
      <c r="F281" s="37" t="n"/>
      <c r="G281" s="37" t="n"/>
      <c r="H281" s="37" t="n"/>
      <c r="I281" s="37" t="n"/>
      <c r="J281" s="37" t="n"/>
      <c r="K281" s="37" t="n"/>
      <c r="L281" s="37" t="n"/>
    </row>
    <row r="282">
      <c r="A282" s="36" t="n"/>
      <c r="B282" s="37" t="n"/>
      <c r="C282" s="37" t="n"/>
      <c r="D282" s="37" t="n"/>
      <c r="E282" s="37" t="n"/>
      <c r="F282" s="37" t="n"/>
      <c r="G282" s="37" t="n"/>
      <c r="H282" s="37" t="n"/>
      <c r="I282" s="37" t="n"/>
      <c r="J282" s="37" t="n"/>
      <c r="K282" s="37" t="n"/>
      <c r="L282" s="37" t="n"/>
    </row>
    <row r="283">
      <c r="A283" s="36" t="n"/>
      <c r="B283" s="37" t="n"/>
      <c r="C283" s="37" t="n"/>
      <c r="D283" s="37" t="n"/>
      <c r="E283" s="37" t="n"/>
      <c r="F283" s="37" t="n"/>
      <c r="G283" s="37" t="n"/>
      <c r="H283" s="37" t="n"/>
      <c r="I283" s="37" t="n"/>
      <c r="J283" s="37" t="n"/>
      <c r="K283" s="37" t="n"/>
      <c r="L283" s="37" t="n"/>
    </row>
    <row r="284">
      <c r="A284" s="36" t="n"/>
      <c r="B284" s="37" t="n"/>
      <c r="C284" s="37" t="n"/>
      <c r="D284" s="37" t="n"/>
      <c r="E284" s="37" t="n"/>
      <c r="F284" s="37" t="n"/>
      <c r="G284" s="37" t="n"/>
      <c r="H284" s="37" t="n"/>
      <c r="I284" s="37" t="n"/>
      <c r="J284" s="37" t="n"/>
      <c r="K284" s="37" t="n"/>
      <c r="L284" s="37" t="n"/>
    </row>
    <row r="285">
      <c r="A285" s="36" t="n"/>
      <c r="B285" s="37" t="n"/>
      <c r="C285" s="37" t="n"/>
      <c r="D285" s="37" t="n"/>
      <c r="E285" s="37" t="n"/>
      <c r="F285" s="37" t="n"/>
      <c r="G285" s="37" t="n"/>
      <c r="H285" s="37" t="n"/>
      <c r="I285" s="37" t="n"/>
      <c r="J285" s="37" t="n"/>
      <c r="K285" s="37" t="n"/>
      <c r="L285" s="37" t="n"/>
    </row>
    <row r="286">
      <c r="A286" s="36" t="n"/>
      <c r="B286" s="37" t="n"/>
      <c r="C286" s="37" t="n"/>
      <c r="D286" s="37" t="n"/>
      <c r="E286" s="37" t="n"/>
      <c r="F286" s="37" t="n"/>
      <c r="G286" s="37" t="n"/>
      <c r="H286" s="37" t="n"/>
      <c r="I286" s="37" t="n"/>
      <c r="J286" s="37" t="n"/>
      <c r="K286" s="37" t="n"/>
      <c r="L286" s="37" t="n"/>
    </row>
    <row r="287">
      <c r="A287" s="36" t="n"/>
      <c r="B287" s="37" t="n"/>
      <c r="C287" s="37" t="n"/>
      <c r="D287" s="37" t="n"/>
      <c r="E287" s="37" t="n"/>
      <c r="F287" s="37" t="n"/>
      <c r="G287" s="37" t="n"/>
      <c r="H287" s="37" t="n"/>
      <c r="I287" s="37" t="n"/>
      <c r="J287" s="37" t="n"/>
      <c r="K287" s="37" t="n"/>
      <c r="L287" s="37" t="n"/>
    </row>
    <row r="288">
      <c r="A288" s="36" t="n"/>
      <c r="B288" s="37" t="n"/>
      <c r="C288" s="37" t="n"/>
      <c r="D288" s="37" t="n"/>
      <c r="E288" s="37" t="n"/>
      <c r="F288" s="37" t="n"/>
      <c r="G288" s="37" t="n"/>
      <c r="H288" s="37" t="n"/>
      <c r="I288" s="37" t="n"/>
      <c r="J288" s="37" t="n"/>
      <c r="K288" s="37" t="n"/>
      <c r="L288" s="37" t="n"/>
    </row>
    <row r="289">
      <c r="A289" s="36" t="n"/>
      <c r="B289" s="37" t="n"/>
      <c r="C289" s="37" t="n"/>
      <c r="D289" s="37" t="n"/>
      <c r="E289" s="37" t="n"/>
      <c r="F289" s="37" t="n"/>
      <c r="G289" s="37" t="n"/>
      <c r="H289" s="37" t="n"/>
      <c r="I289" s="37" t="n"/>
      <c r="J289" s="37" t="n"/>
      <c r="K289" s="37" t="n"/>
      <c r="L289" s="37" t="n"/>
    </row>
    <row r="290">
      <c r="A290" s="36" t="n"/>
      <c r="B290" s="37" t="n"/>
      <c r="C290" s="37" t="n"/>
      <c r="D290" s="37" t="n"/>
      <c r="E290" s="37" t="n"/>
      <c r="F290" s="37" t="n"/>
      <c r="G290" s="37" t="n"/>
      <c r="H290" s="37" t="n"/>
      <c r="I290" s="37" t="n"/>
      <c r="J290" s="37" t="n"/>
      <c r="K290" s="37" t="n"/>
      <c r="L290" s="37" t="n"/>
    </row>
    <row r="291">
      <c r="A291" s="36" t="n"/>
      <c r="B291" s="37" t="n"/>
      <c r="C291" s="37" t="n"/>
      <c r="D291" s="37" t="n"/>
      <c r="E291" s="37" t="n"/>
      <c r="F291" s="37" t="n"/>
      <c r="G291" s="37" t="n"/>
      <c r="H291" s="37" t="n"/>
      <c r="I291" s="37" t="n"/>
      <c r="J291" s="37" t="n"/>
      <c r="K291" s="37" t="n"/>
      <c r="L291" s="37" t="n"/>
    </row>
    <row r="292">
      <c r="A292" s="36" t="n"/>
      <c r="B292" s="37" t="n"/>
      <c r="C292" s="37" t="n"/>
      <c r="D292" s="37" t="n"/>
      <c r="E292" s="37" t="n"/>
      <c r="F292" s="37" t="n"/>
      <c r="G292" s="37" t="n"/>
      <c r="H292" s="37" t="n"/>
      <c r="I292" s="37" t="n"/>
      <c r="J292" s="37" t="n"/>
      <c r="K292" s="37" t="n"/>
      <c r="L292" s="37" t="n"/>
    </row>
    <row r="293">
      <c r="A293" s="36" t="n"/>
      <c r="B293" s="37" t="n"/>
      <c r="C293" s="37" t="n"/>
      <c r="D293" s="37" t="n"/>
      <c r="E293" s="37" t="n"/>
      <c r="F293" s="37" t="n"/>
      <c r="G293" s="37" t="n"/>
      <c r="H293" s="37" t="n"/>
      <c r="I293" s="37" t="n"/>
      <c r="J293" s="37" t="n"/>
      <c r="K293" s="37" t="n"/>
      <c r="L293" s="37" t="n"/>
    </row>
    <row r="294">
      <c r="A294" s="36" t="n"/>
      <c r="B294" s="37" t="n"/>
      <c r="C294" s="37" t="n"/>
      <c r="D294" s="37" t="n"/>
      <c r="E294" s="37" t="n"/>
      <c r="F294" s="37" t="n"/>
      <c r="G294" s="37" t="n"/>
      <c r="H294" s="37" t="n"/>
      <c r="I294" s="37" t="n"/>
      <c r="J294" s="37" t="n"/>
      <c r="K294" s="37" t="n"/>
      <c r="L294" s="37" t="n"/>
    </row>
    <row r="295">
      <c r="A295" s="36" t="n"/>
      <c r="B295" s="37" t="n"/>
      <c r="C295" s="37" t="n"/>
      <c r="D295" s="37" t="n"/>
      <c r="E295" s="37" t="n"/>
      <c r="F295" s="37" t="n"/>
      <c r="G295" s="37" t="n"/>
      <c r="H295" s="37" t="n"/>
      <c r="I295" s="37" t="n"/>
      <c r="J295" s="37" t="n"/>
      <c r="K295" s="37" t="n"/>
      <c r="L295" s="37" t="n"/>
    </row>
    <row r="296">
      <c r="A296" s="36" t="n"/>
      <c r="B296" s="37" t="n"/>
      <c r="C296" s="37" t="n"/>
      <c r="D296" s="37" t="n"/>
      <c r="E296" s="37" t="n"/>
      <c r="F296" s="37" t="n"/>
      <c r="G296" s="37" t="n"/>
      <c r="H296" s="37" t="n"/>
      <c r="I296" s="37" t="n"/>
      <c r="J296" s="37" t="n"/>
      <c r="K296" s="37" t="n"/>
      <c r="L296" s="37" t="n"/>
    </row>
    <row r="297">
      <c r="A297" s="36" t="n"/>
      <c r="B297" s="37" t="n"/>
      <c r="C297" s="37" t="n"/>
      <c r="D297" s="37" t="n"/>
      <c r="E297" s="37" t="n"/>
      <c r="F297" s="37" t="n"/>
      <c r="G297" s="37" t="n"/>
      <c r="H297" s="37" t="n"/>
      <c r="I297" s="37" t="n"/>
      <c r="J297" s="37" t="n"/>
      <c r="K297" s="37" t="n"/>
      <c r="L297" s="37" t="n"/>
    </row>
    <row r="298">
      <c r="A298" s="36" t="n"/>
      <c r="B298" s="37" t="n"/>
      <c r="C298" s="37" t="n"/>
      <c r="D298" s="37" t="n"/>
      <c r="E298" s="37" t="n"/>
      <c r="F298" s="37" t="n"/>
      <c r="G298" s="37" t="n"/>
      <c r="H298" s="37" t="n"/>
      <c r="I298" s="37" t="n"/>
      <c r="J298" s="37" t="n"/>
      <c r="K298" s="37" t="n"/>
      <c r="L298" s="37" t="n"/>
    </row>
    <row r="299">
      <c r="A299" s="36" t="n"/>
      <c r="B299" s="37" t="n"/>
      <c r="C299" s="37" t="n"/>
      <c r="D299" s="37" t="n"/>
      <c r="E299" s="37" t="n"/>
      <c r="F299" s="37" t="n"/>
      <c r="G299" s="37" t="n"/>
      <c r="H299" s="37" t="n"/>
      <c r="I299" s="37" t="n"/>
      <c r="J299" s="37" t="n"/>
      <c r="K299" s="37" t="n"/>
      <c r="L299" s="37" t="n"/>
    </row>
    <row r="300">
      <c r="A300" s="36" t="n"/>
      <c r="B300" s="37" t="n"/>
      <c r="C300" s="37" t="n"/>
      <c r="D300" s="37" t="n"/>
      <c r="E300" s="37" t="n"/>
      <c r="F300" s="37" t="n"/>
      <c r="G300" s="37" t="n"/>
      <c r="H300" s="37" t="n"/>
      <c r="I300" s="37" t="n"/>
      <c r="J300" s="37" t="n"/>
      <c r="K300" s="37" t="n"/>
      <c r="L300" s="37" t="n"/>
    </row>
    <row r="301">
      <c r="A301" s="36" t="n"/>
      <c r="B301" s="37" t="n"/>
      <c r="C301" s="37" t="n"/>
      <c r="D301" s="37" t="n"/>
      <c r="E301" s="37" t="n"/>
      <c r="F301" s="37" t="n"/>
      <c r="G301" s="37" t="n"/>
      <c r="H301" s="37" t="n"/>
      <c r="I301" s="37" t="n"/>
      <c r="J301" s="37" t="n"/>
      <c r="K301" s="37" t="n"/>
      <c r="L301" s="37" t="n"/>
    </row>
    <row r="302">
      <c r="A302" s="36" t="n"/>
      <c r="B302" s="37" t="n"/>
      <c r="C302" s="37" t="n"/>
      <c r="D302" s="37" t="n"/>
      <c r="E302" s="37" t="n"/>
      <c r="F302" s="37" t="n"/>
      <c r="G302" s="37" t="n"/>
      <c r="H302" s="37" t="n"/>
      <c r="I302" s="37" t="n"/>
      <c r="J302" s="37" t="n"/>
      <c r="K302" s="37" t="n"/>
      <c r="L302" s="37" t="n"/>
    </row>
    <row r="303">
      <c r="A303" s="36" t="n"/>
      <c r="B303" s="37" t="n"/>
      <c r="C303" s="37" t="n"/>
      <c r="D303" s="37" t="n"/>
      <c r="E303" s="37" t="n"/>
      <c r="F303" s="37" t="n"/>
      <c r="G303" s="37" t="n"/>
      <c r="H303" s="37" t="n"/>
      <c r="I303" s="37" t="n"/>
      <c r="J303" s="37" t="n"/>
      <c r="K303" s="37" t="n"/>
      <c r="L303" s="37" t="n"/>
    </row>
    <row r="304">
      <c r="A304" s="36" t="n"/>
      <c r="B304" s="37" t="n"/>
      <c r="C304" s="37" t="n"/>
      <c r="D304" s="37" t="n"/>
      <c r="E304" s="37" t="n"/>
      <c r="F304" s="37" t="n"/>
      <c r="G304" s="37" t="n"/>
      <c r="H304" s="37" t="n"/>
      <c r="I304" s="37" t="n"/>
      <c r="J304" s="37" t="n"/>
      <c r="K304" s="37" t="n"/>
      <c r="L304" s="37" t="n"/>
    </row>
    <row r="305">
      <c r="A305" s="36" t="n"/>
      <c r="B305" s="37" t="n"/>
      <c r="C305" s="37" t="n"/>
      <c r="D305" s="37" t="n"/>
      <c r="E305" s="37" t="n"/>
      <c r="F305" s="37" t="n"/>
      <c r="G305" s="37" t="n"/>
      <c r="H305" s="37" t="n"/>
      <c r="I305" s="37" t="n"/>
      <c r="J305" s="37" t="n"/>
      <c r="K305" s="37" t="n"/>
      <c r="L305" s="37" t="n"/>
    </row>
    <row r="306">
      <c r="A306" s="36" t="n"/>
      <c r="B306" s="37" t="n"/>
      <c r="C306" s="37" t="n"/>
      <c r="D306" s="37" t="n"/>
      <c r="E306" s="37" t="n"/>
      <c r="F306" s="37" t="n"/>
      <c r="G306" s="37" t="n"/>
      <c r="H306" s="37" t="n"/>
      <c r="I306" s="37" t="n"/>
      <c r="J306" s="37" t="n"/>
      <c r="K306" s="37" t="n"/>
      <c r="L306" s="37" t="n"/>
    </row>
    <row r="307">
      <c r="A307" s="36" t="n"/>
      <c r="B307" s="37" t="n"/>
      <c r="C307" s="37" t="n"/>
      <c r="D307" s="37" t="n"/>
      <c r="E307" s="37" t="n"/>
      <c r="F307" s="37" t="n"/>
      <c r="G307" s="37" t="n"/>
      <c r="H307" s="37" t="n"/>
      <c r="I307" s="37" t="n"/>
      <c r="J307" s="37" t="n"/>
      <c r="K307" s="37" t="n"/>
      <c r="L307" s="37" t="n"/>
    </row>
    <row r="308">
      <c r="A308" s="36" t="n"/>
      <c r="B308" s="37" t="n"/>
      <c r="C308" s="37" t="n"/>
      <c r="D308" s="37" t="n"/>
      <c r="E308" s="37" t="n"/>
      <c r="F308" s="37" t="n"/>
      <c r="G308" s="37" t="n"/>
      <c r="H308" s="37" t="n"/>
      <c r="I308" s="37" t="n"/>
      <c r="J308" s="37" t="n"/>
      <c r="K308" s="37" t="n"/>
      <c r="L308" s="37" t="n"/>
    </row>
    <row r="309">
      <c r="A309" s="36" t="n"/>
      <c r="B309" s="37" t="n"/>
      <c r="C309" s="37" t="n"/>
      <c r="D309" s="37" t="n"/>
      <c r="E309" s="37" t="n"/>
      <c r="F309" s="37" t="n"/>
      <c r="G309" s="37" t="n"/>
      <c r="H309" s="37" t="n"/>
      <c r="I309" s="37" t="n"/>
      <c r="J309" s="37" t="n"/>
      <c r="K309" s="37" t="n"/>
      <c r="L309" s="37" t="n"/>
    </row>
    <row r="310">
      <c r="A310" s="36" t="n"/>
      <c r="B310" s="37" t="n"/>
      <c r="C310" s="37" t="n"/>
      <c r="D310" s="37" t="n"/>
      <c r="E310" s="37" t="n"/>
      <c r="F310" s="37" t="n"/>
      <c r="G310" s="37" t="n"/>
      <c r="H310" s="37" t="n"/>
      <c r="I310" s="37" t="n"/>
      <c r="J310" s="37" t="n"/>
      <c r="K310" s="37" t="n"/>
      <c r="L310" s="37" t="n"/>
    </row>
    <row r="311">
      <c r="A311" s="36" t="n"/>
      <c r="B311" s="37" t="n"/>
      <c r="C311" s="37" t="n"/>
      <c r="D311" s="37" t="n"/>
      <c r="E311" s="37" t="n"/>
      <c r="F311" s="37" t="n"/>
      <c r="G311" s="37" t="n"/>
      <c r="H311" s="37" t="n"/>
      <c r="I311" s="37" t="n"/>
      <c r="J311" s="37" t="n"/>
      <c r="K311" s="37" t="n"/>
      <c r="L311" s="37" t="n"/>
    </row>
    <row r="312">
      <c r="A312" s="36" t="n"/>
      <c r="B312" s="37" t="n"/>
      <c r="C312" s="37" t="n"/>
      <c r="D312" s="37" t="n"/>
      <c r="E312" s="37" t="n"/>
      <c r="F312" s="37" t="n"/>
      <c r="G312" s="37" t="n"/>
      <c r="H312" s="37" t="n"/>
      <c r="I312" s="37" t="n"/>
      <c r="J312" s="37" t="n"/>
      <c r="K312" s="37" t="n"/>
      <c r="L312" s="37" t="n"/>
    </row>
    <row r="313">
      <c r="A313" s="36" t="n"/>
      <c r="B313" s="37" t="n"/>
      <c r="C313" s="37" t="n"/>
      <c r="D313" s="37" t="n"/>
      <c r="E313" s="37" t="n"/>
      <c r="F313" s="37" t="n"/>
      <c r="G313" s="37" t="n"/>
      <c r="H313" s="37" t="n"/>
      <c r="I313" s="37" t="n"/>
      <c r="J313" s="37" t="n"/>
      <c r="K313" s="37" t="n"/>
      <c r="L313" s="37" t="n"/>
    </row>
    <row r="314">
      <c r="A314" s="36" t="n"/>
      <c r="B314" s="37" t="n"/>
      <c r="C314" s="37" t="n"/>
      <c r="D314" s="37" t="n"/>
      <c r="E314" s="37" t="n"/>
      <c r="F314" s="37" t="n"/>
      <c r="G314" s="37" t="n"/>
      <c r="H314" s="37" t="n"/>
      <c r="I314" s="37" t="n"/>
      <c r="J314" s="37" t="n"/>
      <c r="K314" s="37" t="n"/>
      <c r="L314" s="37" t="n"/>
    </row>
    <row r="315">
      <c r="A315" s="36" t="n"/>
      <c r="B315" s="37" t="n"/>
      <c r="C315" s="37" t="n"/>
      <c r="D315" s="37" t="n"/>
      <c r="E315" s="37" t="n"/>
      <c r="F315" s="37" t="n"/>
      <c r="G315" s="37" t="n"/>
      <c r="H315" s="37" t="n"/>
      <c r="I315" s="37" t="n"/>
      <c r="J315" s="37" t="n"/>
      <c r="K315" s="37" t="n"/>
      <c r="L315" s="37" t="n"/>
    </row>
    <row r="316">
      <c r="A316" s="36" t="n"/>
      <c r="B316" s="37" t="n"/>
      <c r="C316" s="37" t="n"/>
      <c r="D316" s="37" t="n"/>
      <c r="E316" s="37" t="n"/>
      <c r="F316" s="37" t="n"/>
      <c r="G316" s="37" t="n"/>
      <c r="H316" s="37" t="n"/>
      <c r="I316" s="37" t="n"/>
      <c r="J316" s="37" t="n"/>
      <c r="K316" s="37" t="n"/>
      <c r="L316" s="37" t="n"/>
    </row>
    <row r="317">
      <c r="A317" s="36" t="n"/>
      <c r="B317" s="37" t="n"/>
      <c r="C317" s="37" t="n"/>
      <c r="D317" s="37" t="n"/>
      <c r="E317" s="37" t="n"/>
      <c r="F317" s="37" t="n"/>
      <c r="G317" s="37" t="n"/>
      <c r="H317" s="37" t="n"/>
      <c r="I317" s="37" t="n"/>
      <c r="J317" s="37" t="n"/>
      <c r="K317" s="37" t="n"/>
      <c r="L317" s="37" t="n"/>
    </row>
    <row r="318">
      <c r="A318" s="36" t="n"/>
      <c r="B318" s="37" t="n"/>
      <c r="C318" s="37" t="n"/>
      <c r="D318" s="37" t="n"/>
      <c r="E318" s="37" t="n"/>
      <c r="F318" s="37" t="n"/>
      <c r="G318" s="37" t="n"/>
      <c r="H318" s="37" t="n"/>
      <c r="I318" s="37" t="n"/>
      <c r="J318" s="37" t="n"/>
      <c r="K318" s="37" t="n"/>
      <c r="L318" s="37" t="n"/>
    </row>
    <row r="319">
      <c r="A319" s="36" t="n"/>
      <c r="B319" s="37" t="n"/>
      <c r="C319" s="37" t="n"/>
      <c r="D319" s="37" t="n"/>
      <c r="E319" s="37" t="n"/>
      <c r="F319" s="37" t="n"/>
      <c r="G319" s="37" t="n"/>
      <c r="H319" s="37" t="n"/>
      <c r="I319" s="37" t="n"/>
      <c r="J319" s="37" t="n"/>
      <c r="K319" s="37" t="n"/>
      <c r="L319" s="37" t="n"/>
    </row>
    <row r="320">
      <c r="A320" s="36" t="n"/>
      <c r="B320" s="37" t="n"/>
      <c r="C320" s="37" t="n"/>
      <c r="D320" s="37" t="n"/>
      <c r="E320" s="37" t="n"/>
      <c r="F320" s="37" t="n"/>
      <c r="G320" s="37" t="n"/>
      <c r="H320" s="37" t="n"/>
      <c r="I320" s="37" t="n"/>
      <c r="J320" s="37" t="n"/>
      <c r="K320" s="37" t="n"/>
      <c r="L320" s="37" t="n"/>
    </row>
    <row r="321">
      <c r="A321" s="36" t="n"/>
      <c r="B321" s="37" t="n"/>
      <c r="C321" s="37" t="n"/>
      <c r="D321" s="37" t="n"/>
      <c r="E321" s="37" t="n"/>
      <c r="F321" s="37" t="n"/>
      <c r="G321" s="37" t="n"/>
      <c r="H321" s="37" t="n"/>
      <c r="I321" s="37" t="n"/>
      <c r="J321" s="37" t="n"/>
      <c r="K321" s="37" t="n"/>
      <c r="L321" s="37" t="n"/>
    </row>
    <row r="322">
      <c r="A322" s="36" t="n"/>
      <c r="B322" s="37" t="n"/>
      <c r="C322" s="37" t="n"/>
      <c r="D322" s="37" t="n"/>
      <c r="E322" s="37" t="n"/>
      <c r="F322" s="37" t="n"/>
      <c r="G322" s="37" t="n"/>
      <c r="H322" s="37" t="n"/>
      <c r="I322" s="37" t="n"/>
      <c r="J322" s="37" t="n"/>
      <c r="K322" s="37" t="n"/>
      <c r="L322" s="37" t="n"/>
    </row>
    <row r="323">
      <c r="A323" s="36" t="n"/>
      <c r="B323" s="37" t="n"/>
      <c r="C323" s="37" t="n"/>
      <c r="D323" s="37" t="n"/>
      <c r="E323" s="37" t="n"/>
      <c r="F323" s="37" t="n"/>
      <c r="G323" s="37" t="n"/>
      <c r="H323" s="37" t="n"/>
      <c r="I323" s="37" t="n"/>
      <c r="J323" s="37" t="n"/>
      <c r="K323" s="37" t="n"/>
      <c r="L323" s="37" t="n"/>
    </row>
    <row r="324">
      <c r="A324" s="36" t="n"/>
      <c r="B324" s="37" t="n"/>
      <c r="C324" s="37" t="n"/>
      <c r="D324" s="37" t="n"/>
      <c r="E324" s="37" t="n"/>
      <c r="F324" s="37" t="n"/>
      <c r="G324" s="37" t="n"/>
      <c r="H324" s="37" t="n"/>
      <c r="I324" s="37" t="n"/>
      <c r="J324" s="37" t="n"/>
      <c r="K324" s="37" t="n"/>
      <c r="L324" s="37" t="n"/>
    </row>
    <row r="325">
      <c r="A325" s="36" t="n"/>
      <c r="B325" s="37" t="n"/>
      <c r="C325" s="37" t="n"/>
      <c r="D325" s="37" t="n"/>
      <c r="E325" s="37" t="n"/>
      <c r="F325" s="37" t="n"/>
      <c r="G325" s="37" t="n"/>
      <c r="H325" s="37" t="n"/>
      <c r="I325" s="37" t="n"/>
      <c r="J325" s="37" t="n"/>
      <c r="K325" s="37" t="n"/>
      <c r="L325" s="37" t="n"/>
    </row>
    <row r="326">
      <c r="A326" s="36" t="n"/>
      <c r="B326" s="37" t="n"/>
      <c r="C326" s="37" t="n"/>
      <c r="D326" s="37" t="n"/>
      <c r="E326" s="37" t="n"/>
      <c r="F326" s="37" t="n"/>
      <c r="G326" s="37" t="n"/>
      <c r="H326" s="37" t="n"/>
      <c r="I326" s="37" t="n"/>
      <c r="J326" s="37" t="n"/>
      <c r="K326" s="37" t="n"/>
      <c r="L326" s="37" t="n"/>
    </row>
    <row r="327">
      <c r="A327" s="36" t="n"/>
      <c r="B327" s="37" t="n"/>
      <c r="C327" s="37" t="n"/>
      <c r="D327" s="37" t="n"/>
      <c r="E327" s="37" t="n"/>
      <c r="F327" s="37" t="n"/>
      <c r="G327" s="37" t="n"/>
      <c r="H327" s="37" t="n"/>
      <c r="I327" s="37" t="n"/>
      <c r="J327" s="37" t="n"/>
      <c r="K327" s="37" t="n"/>
      <c r="L327" s="37" t="n"/>
    </row>
    <row r="328">
      <c r="A328" s="36" t="n"/>
      <c r="B328" s="37" t="n"/>
      <c r="C328" s="37" t="n"/>
      <c r="D328" s="37" t="n"/>
      <c r="E328" s="37" t="n"/>
      <c r="F328" s="37" t="n"/>
      <c r="G328" s="37" t="n"/>
      <c r="H328" s="37" t="n"/>
      <c r="I328" s="37" t="n"/>
      <c r="J328" s="37" t="n"/>
      <c r="K328" s="37" t="n"/>
      <c r="L328" s="37" t="n"/>
    </row>
    <row r="329">
      <c r="A329" s="36" t="n"/>
      <c r="B329" s="37" t="n"/>
      <c r="C329" s="37" t="n"/>
      <c r="D329" s="37" t="n"/>
      <c r="E329" s="37" t="n"/>
      <c r="F329" s="37" t="n"/>
      <c r="G329" s="37" t="n"/>
      <c r="H329" s="37" t="n"/>
      <c r="I329" s="37" t="n"/>
      <c r="J329" s="37" t="n"/>
      <c r="K329" s="37" t="n"/>
      <c r="L329" s="37" t="n"/>
    </row>
    <row r="330">
      <c r="A330" s="36" t="n"/>
      <c r="B330" s="37" t="n"/>
      <c r="C330" s="37" t="n"/>
      <c r="D330" s="37" t="n"/>
      <c r="E330" s="37" t="n"/>
      <c r="F330" s="37" t="n"/>
      <c r="G330" s="37" t="n"/>
      <c r="H330" s="37" t="n"/>
      <c r="I330" s="37" t="n"/>
      <c r="J330" s="37" t="n"/>
      <c r="K330" s="37" t="n"/>
      <c r="L330" s="37" t="n"/>
    </row>
    <row r="331">
      <c r="A331" s="36" t="n"/>
      <c r="B331" s="37" t="n"/>
      <c r="C331" s="37" t="n"/>
      <c r="D331" s="37" t="n"/>
      <c r="E331" s="37" t="n"/>
      <c r="F331" s="37" t="n"/>
      <c r="G331" s="37" t="n"/>
      <c r="H331" s="37" t="n"/>
      <c r="I331" s="37" t="n"/>
      <c r="J331" s="37" t="n"/>
      <c r="K331" s="37" t="n"/>
      <c r="L331" s="37" t="n"/>
    </row>
    <row r="332">
      <c r="A332" s="36" t="n"/>
      <c r="B332" s="37" t="n"/>
      <c r="C332" s="37" t="n"/>
      <c r="D332" s="37" t="n"/>
      <c r="E332" s="37" t="n"/>
      <c r="F332" s="37" t="n"/>
      <c r="G332" s="37" t="n"/>
      <c r="H332" s="37" t="n"/>
      <c r="I332" s="37" t="n"/>
      <c r="J332" s="37" t="n"/>
      <c r="K332" s="37" t="n"/>
      <c r="L332" s="37" t="n"/>
    </row>
    <row r="333">
      <c r="A333" s="36" t="n"/>
      <c r="B333" s="37" t="n"/>
      <c r="C333" s="37" t="n"/>
      <c r="D333" s="37" t="n"/>
      <c r="E333" s="37" t="n"/>
      <c r="F333" s="37" t="n"/>
      <c r="G333" s="37" t="n"/>
      <c r="H333" s="37" t="n"/>
      <c r="I333" s="37" t="n"/>
      <c r="J333" s="37" t="n"/>
      <c r="K333" s="37" t="n"/>
      <c r="L333" s="37" t="n"/>
    </row>
    <row r="334">
      <c r="A334" s="36" t="n"/>
      <c r="B334" s="37" t="n"/>
      <c r="C334" s="37" t="n"/>
      <c r="D334" s="37" t="n"/>
      <c r="E334" s="37" t="n"/>
      <c r="F334" s="37" t="n"/>
      <c r="G334" s="37" t="n"/>
      <c r="H334" s="37" t="n"/>
      <c r="I334" s="37" t="n"/>
      <c r="J334" s="37" t="n"/>
      <c r="K334" s="37" t="n"/>
      <c r="L334" s="37" t="n"/>
    </row>
    <row r="335">
      <c r="A335" s="36" t="n"/>
      <c r="B335" s="37" t="n"/>
      <c r="C335" s="37" t="n"/>
      <c r="D335" s="37" t="n"/>
      <c r="E335" s="37" t="n"/>
      <c r="F335" s="37" t="n"/>
      <c r="G335" s="37" t="n"/>
      <c r="H335" s="37" t="n"/>
      <c r="I335" s="37" t="n"/>
      <c r="J335" s="37" t="n"/>
      <c r="K335" s="37" t="n"/>
      <c r="L335" s="37" t="n"/>
    </row>
    <row r="336">
      <c r="A336" s="36" t="n"/>
      <c r="B336" s="37" t="n"/>
      <c r="C336" s="37" t="n"/>
      <c r="D336" s="37" t="n"/>
      <c r="E336" s="37" t="n"/>
      <c r="F336" s="37" t="n"/>
      <c r="G336" s="37" t="n"/>
      <c r="H336" s="37" t="n"/>
      <c r="I336" s="37" t="n"/>
      <c r="J336" s="37" t="n"/>
      <c r="K336" s="37" t="n"/>
      <c r="L336" s="37" t="n"/>
    </row>
    <row r="337">
      <c r="A337" s="36" t="n"/>
      <c r="B337" s="37" t="n"/>
      <c r="C337" s="37" t="n"/>
      <c r="D337" s="37" t="n"/>
      <c r="E337" s="37" t="n"/>
      <c r="F337" s="37" t="n"/>
      <c r="G337" s="37" t="n"/>
      <c r="H337" s="37" t="n"/>
      <c r="I337" s="37" t="n"/>
      <c r="J337" s="37" t="n"/>
      <c r="K337" s="37" t="n"/>
      <c r="L337" s="37" t="n"/>
    </row>
    <row r="338">
      <c r="A338" s="36" t="n"/>
      <c r="B338" s="37" t="n"/>
      <c r="C338" s="37" t="n"/>
      <c r="D338" s="37" t="n"/>
      <c r="E338" s="37" t="n"/>
      <c r="F338" s="37" t="n"/>
      <c r="G338" s="37" t="n"/>
      <c r="H338" s="37" t="n"/>
      <c r="I338" s="37" t="n"/>
      <c r="J338" s="37" t="n"/>
      <c r="K338" s="37" t="n"/>
      <c r="L338" s="37" t="n"/>
    </row>
    <row r="339">
      <c r="A339" s="36" t="n"/>
      <c r="B339" s="37" t="n"/>
      <c r="C339" s="37" t="n"/>
      <c r="D339" s="37" t="n"/>
      <c r="E339" s="37" t="n"/>
      <c r="F339" s="37" t="n"/>
      <c r="G339" s="37" t="n"/>
      <c r="H339" s="37" t="n"/>
      <c r="I339" s="37" t="n"/>
      <c r="J339" s="37" t="n"/>
      <c r="K339" s="37" t="n"/>
      <c r="L339" s="37" t="n"/>
    </row>
    <row r="340">
      <c r="A340" s="36" t="n"/>
      <c r="B340" s="37" t="n"/>
      <c r="C340" s="37" t="n"/>
      <c r="D340" s="37" t="n"/>
      <c r="E340" s="37" t="n"/>
      <c r="F340" s="37" t="n"/>
      <c r="G340" s="37" t="n"/>
      <c r="H340" s="37" t="n"/>
      <c r="I340" s="37" t="n"/>
      <c r="J340" s="37" t="n"/>
      <c r="K340" s="37" t="n"/>
      <c r="L340" s="37" t="n"/>
    </row>
    <row r="341">
      <c r="A341" s="36" t="n"/>
      <c r="B341" s="37" t="n"/>
      <c r="C341" s="37" t="n"/>
      <c r="D341" s="37" t="n"/>
      <c r="E341" s="37" t="n"/>
      <c r="F341" s="37" t="n"/>
      <c r="G341" s="37" t="n"/>
      <c r="H341" s="37" t="n"/>
      <c r="I341" s="37" t="n"/>
      <c r="J341" s="37" t="n"/>
      <c r="K341" s="37" t="n"/>
      <c r="L341" s="37" t="n"/>
    </row>
    <row r="342">
      <c r="A342" s="36" t="n"/>
      <c r="B342" s="37" t="n"/>
      <c r="C342" s="37" t="n"/>
      <c r="D342" s="37" t="n"/>
      <c r="E342" s="37" t="n"/>
      <c r="F342" s="37" t="n"/>
      <c r="G342" s="37" t="n"/>
      <c r="H342" s="37" t="n"/>
      <c r="I342" s="37" t="n"/>
      <c r="J342" s="37" t="n"/>
      <c r="K342" s="37" t="n"/>
      <c r="L342" s="37" t="n"/>
    </row>
    <row r="343">
      <c r="A343" s="36" t="n"/>
      <c r="B343" s="37" t="n"/>
      <c r="C343" s="37" t="n"/>
      <c r="D343" s="37" t="n"/>
      <c r="E343" s="37" t="n"/>
      <c r="F343" s="37" t="n"/>
      <c r="G343" s="37" t="n"/>
      <c r="H343" s="37" t="n"/>
      <c r="I343" s="37" t="n"/>
      <c r="J343" s="37" t="n"/>
      <c r="K343" s="37" t="n"/>
      <c r="L343" s="37" t="n"/>
    </row>
    <row r="344">
      <c r="A344" s="36" t="n"/>
      <c r="B344" s="37" t="n"/>
      <c r="C344" s="37" t="n"/>
      <c r="D344" s="37" t="n"/>
      <c r="E344" s="37" t="n"/>
      <c r="F344" s="37" t="n"/>
      <c r="G344" s="37" t="n"/>
      <c r="H344" s="37" t="n"/>
      <c r="I344" s="37" t="n"/>
      <c r="J344" s="37" t="n"/>
      <c r="K344" s="37" t="n"/>
      <c r="L344" s="37" t="n"/>
    </row>
    <row r="345">
      <c r="A345" s="36" t="n"/>
      <c r="B345" s="37" t="n"/>
      <c r="C345" s="37" t="n"/>
      <c r="D345" s="37" t="n"/>
      <c r="E345" s="37" t="n"/>
      <c r="F345" s="37" t="n"/>
      <c r="G345" s="37" t="n"/>
      <c r="H345" s="37" t="n"/>
      <c r="I345" s="37" t="n"/>
      <c r="J345" s="37" t="n"/>
      <c r="K345" s="37" t="n"/>
      <c r="L345" s="37" t="n"/>
    </row>
    <row r="346">
      <c r="A346" s="36" t="n"/>
      <c r="B346" s="37" t="n"/>
      <c r="C346" s="37" t="n"/>
      <c r="D346" s="37" t="n"/>
      <c r="E346" s="37" t="n"/>
      <c r="F346" s="37" t="n"/>
      <c r="G346" s="37" t="n"/>
      <c r="H346" s="37" t="n"/>
      <c r="I346" s="37" t="n"/>
      <c r="J346" s="37" t="n"/>
      <c r="K346" s="37" t="n"/>
      <c r="L346" s="37" t="n"/>
    </row>
    <row r="347">
      <c r="A347" s="36" t="n"/>
      <c r="B347" s="37" t="n"/>
      <c r="C347" s="37" t="n"/>
      <c r="D347" s="37" t="n"/>
      <c r="E347" s="37" t="n"/>
      <c r="F347" s="37" t="n"/>
      <c r="G347" s="37" t="n"/>
      <c r="H347" s="37" t="n"/>
      <c r="I347" s="37" t="n"/>
      <c r="J347" s="37" t="n"/>
      <c r="K347" s="37" t="n"/>
      <c r="L347" s="37" t="n"/>
    </row>
    <row r="348">
      <c r="A348" s="36" t="n"/>
      <c r="B348" s="37" t="n"/>
      <c r="C348" s="37" t="n"/>
      <c r="D348" s="37" t="n"/>
      <c r="E348" s="37" t="n"/>
      <c r="F348" s="37" t="n"/>
      <c r="G348" s="37" t="n"/>
      <c r="H348" s="37" t="n"/>
      <c r="I348" s="37" t="n"/>
      <c r="J348" s="37" t="n"/>
      <c r="K348" s="37" t="n"/>
      <c r="L348" s="37" t="n"/>
    </row>
    <row r="349">
      <c r="A349" s="36" t="n"/>
      <c r="B349" s="37" t="n"/>
      <c r="C349" s="37" t="n"/>
      <c r="D349" s="37" t="n"/>
      <c r="E349" s="37" t="n"/>
      <c r="F349" s="37" t="n"/>
      <c r="G349" s="37" t="n"/>
      <c r="H349" s="37" t="n"/>
      <c r="I349" s="37" t="n"/>
      <c r="J349" s="37" t="n"/>
      <c r="K349" s="37" t="n"/>
      <c r="L349" s="37" t="n"/>
    </row>
    <row r="350">
      <c r="A350" s="36" t="n"/>
      <c r="B350" s="37" t="n"/>
      <c r="C350" s="37" t="n"/>
      <c r="D350" s="37" t="n"/>
      <c r="E350" s="37" t="n"/>
      <c r="F350" s="37" t="n"/>
      <c r="G350" s="37" t="n"/>
      <c r="H350" s="37" t="n"/>
      <c r="I350" s="37" t="n"/>
      <c r="J350" s="37" t="n"/>
      <c r="K350" s="37" t="n"/>
      <c r="L350" s="37" t="n"/>
    </row>
    <row r="351">
      <c r="A351" s="36" t="n"/>
      <c r="B351" s="37" t="n"/>
      <c r="C351" s="37" t="n"/>
      <c r="D351" s="37" t="n"/>
      <c r="E351" s="37" t="n"/>
      <c r="F351" s="37" t="n"/>
      <c r="G351" s="37" t="n"/>
      <c r="H351" s="37" t="n"/>
      <c r="I351" s="37" t="n"/>
      <c r="J351" s="37" t="n"/>
      <c r="K351" s="37" t="n"/>
      <c r="L351" s="37" t="n"/>
    </row>
    <row r="352">
      <c r="A352" s="36" t="n"/>
      <c r="B352" s="37" t="n"/>
      <c r="C352" s="37" t="n"/>
      <c r="D352" s="37" t="n"/>
      <c r="E352" s="37" t="n"/>
      <c r="F352" s="37" t="n"/>
      <c r="G352" s="37" t="n"/>
      <c r="H352" s="37" t="n"/>
      <c r="I352" s="37" t="n"/>
      <c r="J352" s="37" t="n"/>
      <c r="K352" s="37" t="n"/>
      <c r="L352" s="37" t="n"/>
    </row>
    <row r="353">
      <c r="A353" s="36" t="n"/>
      <c r="B353" s="37" t="n"/>
      <c r="C353" s="37" t="n"/>
      <c r="D353" s="37" t="n"/>
      <c r="E353" s="37" t="n"/>
      <c r="F353" s="37" t="n"/>
      <c r="G353" s="37" t="n"/>
      <c r="H353" s="37" t="n"/>
      <c r="I353" s="37" t="n"/>
      <c r="J353" s="37" t="n"/>
      <c r="K353" s="37" t="n"/>
      <c r="L353" s="37" t="n"/>
    </row>
    <row r="354">
      <c r="A354" s="36" t="n"/>
      <c r="B354" s="37" t="n"/>
      <c r="C354" s="37" t="n"/>
      <c r="D354" s="37" t="n"/>
      <c r="E354" s="37" t="n"/>
      <c r="F354" s="37" t="n"/>
      <c r="G354" s="37" t="n"/>
      <c r="H354" s="37" t="n"/>
      <c r="I354" s="37" t="n"/>
      <c r="J354" s="37" t="n"/>
      <c r="K354" s="37" t="n"/>
      <c r="L354" s="37" t="n"/>
    </row>
    <row r="355">
      <c r="A355" s="36" t="n"/>
      <c r="B355" s="37" t="n"/>
      <c r="C355" s="37" t="n"/>
      <c r="D355" s="37" t="n"/>
      <c r="E355" s="37" t="n"/>
      <c r="F355" s="37" t="n"/>
      <c r="G355" s="37" t="n"/>
      <c r="H355" s="37" t="n"/>
      <c r="I355" s="37" t="n"/>
      <c r="J355" s="37" t="n"/>
      <c r="K355" s="37" t="n"/>
      <c r="L355" s="37" t="n"/>
    </row>
    <row r="356">
      <c r="A356" s="36" t="n"/>
      <c r="B356" s="37" t="n"/>
      <c r="C356" s="37" t="n"/>
      <c r="D356" s="37" t="n"/>
      <c r="E356" s="37" t="n"/>
      <c r="F356" s="37" t="n"/>
      <c r="G356" s="37" t="n"/>
      <c r="H356" s="37" t="n"/>
      <c r="I356" s="37" t="n"/>
      <c r="J356" s="37" t="n"/>
      <c r="K356" s="37" t="n"/>
      <c r="L356" s="37" t="n"/>
    </row>
    <row r="357">
      <c r="A357" s="36" t="n"/>
      <c r="B357" s="37" t="n"/>
      <c r="C357" s="37" t="n"/>
      <c r="D357" s="37" t="n"/>
      <c r="E357" s="37" t="n"/>
      <c r="F357" s="37" t="n"/>
      <c r="G357" s="37" t="n"/>
      <c r="H357" s="37" t="n"/>
      <c r="I357" s="37" t="n"/>
      <c r="J357" s="37" t="n"/>
      <c r="K357" s="37" t="n"/>
      <c r="L357" s="37" t="n"/>
    </row>
    <row r="358">
      <c r="A358" s="36" t="n"/>
      <c r="B358" s="37" t="n"/>
      <c r="C358" s="37" t="n"/>
      <c r="D358" s="37" t="n"/>
      <c r="E358" s="37" t="n"/>
      <c r="F358" s="37" t="n"/>
      <c r="G358" s="37" t="n"/>
      <c r="H358" s="37" t="n"/>
      <c r="I358" s="37" t="n"/>
      <c r="J358" s="37" t="n"/>
      <c r="K358" s="37" t="n"/>
      <c r="L358" s="37" t="n"/>
    </row>
    <row r="359">
      <c r="A359" s="36" t="n"/>
      <c r="B359" s="37" t="n"/>
      <c r="C359" s="37" t="n"/>
      <c r="D359" s="37" t="n"/>
      <c r="E359" s="37" t="n"/>
      <c r="F359" s="37" t="n"/>
      <c r="G359" s="37" t="n"/>
      <c r="H359" s="37" t="n"/>
      <c r="I359" s="37" t="n"/>
      <c r="J359" s="37" t="n"/>
      <c r="K359" s="37" t="n"/>
      <c r="L359" s="37" t="n"/>
    </row>
    <row r="360">
      <c r="A360" s="36" t="n"/>
      <c r="B360" s="37" t="n"/>
      <c r="C360" s="37" t="n"/>
      <c r="D360" s="37" t="n"/>
      <c r="E360" s="37" t="n"/>
      <c r="F360" s="37" t="n"/>
      <c r="G360" s="37" t="n"/>
      <c r="H360" s="37" t="n"/>
      <c r="I360" s="37" t="n"/>
      <c r="J360" s="37" t="n"/>
      <c r="K360" s="37" t="n"/>
      <c r="L360" s="37" t="n"/>
    </row>
    <row r="361">
      <c r="A361" s="36" t="n"/>
      <c r="B361" s="37" t="n"/>
      <c r="C361" s="37" t="n"/>
      <c r="D361" s="37" t="n"/>
      <c r="E361" s="37" t="n"/>
      <c r="F361" s="37" t="n"/>
      <c r="G361" s="37" t="n"/>
      <c r="H361" s="37" t="n"/>
      <c r="I361" s="37" t="n"/>
      <c r="J361" s="37" t="n"/>
      <c r="K361" s="37" t="n"/>
      <c r="L361" s="37" t="n"/>
    </row>
    <row r="362">
      <c r="A362" s="36" t="n"/>
      <c r="B362" s="37" t="n"/>
      <c r="C362" s="37" t="n"/>
      <c r="D362" s="37" t="n"/>
      <c r="E362" s="37" t="n"/>
      <c r="F362" s="37" t="n"/>
      <c r="G362" s="37" t="n"/>
      <c r="H362" s="37" t="n"/>
      <c r="I362" s="37" t="n"/>
      <c r="J362" s="37" t="n"/>
      <c r="K362" s="37" t="n"/>
      <c r="L362" s="37" t="n"/>
    </row>
    <row r="363">
      <c r="A363" s="36" t="n"/>
      <c r="B363" s="37" t="n"/>
      <c r="C363" s="37" t="n"/>
      <c r="D363" s="37" t="n"/>
      <c r="E363" s="37" t="n"/>
      <c r="F363" s="37" t="n"/>
      <c r="G363" s="37" t="n"/>
      <c r="H363" s="37" t="n"/>
      <c r="I363" s="37" t="n"/>
      <c r="J363" s="37" t="n"/>
      <c r="K363" s="37" t="n"/>
      <c r="L363" s="37" t="n"/>
    </row>
    <row r="364">
      <c r="A364" s="36" t="n"/>
      <c r="B364" s="37" t="n"/>
      <c r="C364" s="37" t="n"/>
      <c r="D364" s="37" t="n"/>
      <c r="E364" s="37" t="n"/>
      <c r="F364" s="37" t="n"/>
      <c r="G364" s="37" t="n"/>
      <c r="H364" s="37" t="n"/>
      <c r="I364" s="37" t="n"/>
      <c r="J364" s="37" t="n"/>
      <c r="K364" s="37" t="n"/>
      <c r="L364" s="37" t="n"/>
    </row>
    <row r="365">
      <c r="A365" s="36" t="n"/>
      <c r="B365" s="37" t="n"/>
      <c r="C365" s="37" t="n"/>
      <c r="D365" s="37" t="n"/>
      <c r="E365" s="37" t="n"/>
      <c r="F365" s="37" t="n"/>
      <c r="G365" s="37" t="n"/>
      <c r="H365" s="37" t="n"/>
      <c r="I365" s="37" t="n"/>
      <c r="J365" s="37" t="n"/>
      <c r="K365" s="37" t="n"/>
      <c r="L365" s="37" t="n"/>
    </row>
    <row r="366">
      <c r="A366" s="36" t="n"/>
      <c r="B366" s="37" t="n"/>
      <c r="C366" s="37" t="n"/>
      <c r="D366" s="37" t="n"/>
      <c r="E366" s="37" t="n"/>
      <c r="F366" s="37" t="n"/>
      <c r="G366" s="37" t="n"/>
      <c r="H366" s="37" t="n"/>
      <c r="I366" s="37" t="n"/>
      <c r="J366" s="37" t="n"/>
      <c r="K366" s="37" t="n"/>
      <c r="L366" s="37" t="n"/>
    </row>
    <row r="367">
      <c r="A367" s="36" t="n"/>
      <c r="B367" s="37" t="n"/>
      <c r="C367" s="37" t="n"/>
      <c r="D367" s="37" t="n"/>
      <c r="E367" s="37" t="n"/>
      <c r="F367" s="37" t="n"/>
      <c r="G367" s="37" t="n"/>
      <c r="H367" s="37" t="n"/>
      <c r="I367" s="37" t="n"/>
      <c r="J367" s="37" t="n"/>
      <c r="K367" s="37" t="n"/>
      <c r="L367" s="37" t="n"/>
    </row>
    <row r="368">
      <c r="A368" s="36" t="n"/>
      <c r="B368" s="37" t="n"/>
      <c r="C368" s="37" t="n"/>
      <c r="D368" s="37" t="n"/>
      <c r="E368" s="37" t="n"/>
      <c r="F368" s="37" t="n"/>
      <c r="G368" s="37" t="n"/>
      <c r="H368" s="37" t="n"/>
      <c r="I368" s="37" t="n"/>
      <c r="J368" s="37" t="n"/>
      <c r="K368" s="37" t="n"/>
      <c r="L368" s="37" t="n"/>
    </row>
    <row r="369">
      <c r="A369" s="36" t="n"/>
      <c r="B369" s="37" t="n"/>
      <c r="C369" s="37" t="n"/>
      <c r="D369" s="37" t="n"/>
      <c r="E369" s="37" t="n"/>
      <c r="F369" s="37" t="n"/>
      <c r="G369" s="37" t="n"/>
      <c r="H369" s="37" t="n"/>
      <c r="I369" s="37" t="n"/>
      <c r="J369" s="37" t="n"/>
      <c r="K369" s="37" t="n"/>
      <c r="L369" s="37" t="n"/>
    </row>
    <row r="370">
      <c r="A370" s="36" t="n"/>
      <c r="B370" s="37" t="n"/>
      <c r="C370" s="37" t="n"/>
      <c r="D370" s="37" t="n"/>
      <c r="E370" s="37" t="n"/>
      <c r="F370" s="37" t="n"/>
      <c r="G370" s="37" t="n"/>
      <c r="H370" s="37" t="n"/>
      <c r="I370" s="37" t="n"/>
      <c r="J370" s="37" t="n"/>
      <c r="K370" s="37" t="n"/>
      <c r="L370" s="37" t="n"/>
    </row>
    <row r="371">
      <c r="A371" s="36" t="n"/>
      <c r="B371" s="37" t="n"/>
      <c r="C371" s="37" t="n"/>
      <c r="D371" s="37" t="n"/>
      <c r="E371" s="37" t="n"/>
      <c r="F371" s="37" t="n"/>
      <c r="G371" s="37" t="n"/>
      <c r="H371" s="37" t="n"/>
      <c r="I371" s="37" t="n"/>
      <c r="J371" s="37" t="n"/>
      <c r="K371" s="37" t="n"/>
      <c r="L371" s="37" t="n"/>
    </row>
    <row r="372">
      <c r="A372" s="36" t="n"/>
      <c r="B372" s="37" t="n"/>
      <c r="C372" s="37" t="n"/>
      <c r="D372" s="37" t="n"/>
      <c r="E372" s="37" t="n"/>
      <c r="F372" s="37" t="n"/>
      <c r="G372" s="37" t="n"/>
      <c r="H372" s="37" t="n"/>
      <c r="I372" s="37" t="n"/>
      <c r="J372" s="37" t="n"/>
      <c r="K372" s="37" t="n"/>
      <c r="L372" s="37" t="n"/>
    </row>
    <row r="373">
      <c r="A373" s="36" t="n"/>
      <c r="B373" s="37" t="n"/>
      <c r="C373" s="37" t="n"/>
      <c r="D373" s="37" t="n"/>
      <c r="E373" s="37" t="n"/>
      <c r="F373" s="37" t="n"/>
      <c r="G373" s="37" t="n"/>
      <c r="H373" s="37" t="n"/>
      <c r="I373" s="37" t="n"/>
      <c r="J373" s="37" t="n"/>
      <c r="K373" s="37" t="n"/>
      <c r="L373" s="37" t="n"/>
    </row>
    <row r="374">
      <c r="A374" s="36" t="n"/>
      <c r="B374" s="37" t="n"/>
      <c r="C374" s="37" t="n"/>
      <c r="D374" s="37" t="n"/>
      <c r="E374" s="37" t="n"/>
      <c r="F374" s="37" t="n"/>
      <c r="G374" s="37" t="n"/>
      <c r="H374" s="37" t="n"/>
      <c r="I374" s="37" t="n"/>
      <c r="J374" s="37" t="n"/>
      <c r="K374" s="37" t="n"/>
      <c r="L374" s="37" t="n"/>
    </row>
    <row r="375">
      <c r="A375" s="36" t="n"/>
      <c r="B375" s="37" t="n"/>
      <c r="C375" s="37" t="n"/>
      <c r="D375" s="37" t="n"/>
      <c r="E375" s="37" t="n"/>
      <c r="F375" s="37" t="n"/>
      <c r="G375" s="37" t="n"/>
      <c r="H375" s="37" t="n"/>
      <c r="I375" s="37" t="n"/>
      <c r="J375" s="37" t="n"/>
      <c r="K375" s="37" t="n"/>
      <c r="L375" s="37" t="n"/>
    </row>
    <row r="376">
      <c r="A376" s="36" t="n"/>
      <c r="B376" s="37" t="n"/>
      <c r="C376" s="37" t="n"/>
      <c r="D376" s="37" t="n"/>
      <c r="E376" s="37" t="n"/>
      <c r="F376" s="37" t="n"/>
      <c r="G376" s="37" t="n"/>
      <c r="H376" s="37" t="n"/>
      <c r="I376" s="37" t="n"/>
      <c r="J376" s="37" t="n"/>
      <c r="K376" s="37" t="n"/>
      <c r="L376" s="37" t="n"/>
    </row>
    <row r="377">
      <c r="A377" s="36" t="n"/>
      <c r="B377" s="37" t="n"/>
      <c r="C377" s="37" t="n"/>
      <c r="D377" s="37" t="n"/>
      <c r="E377" s="37" t="n"/>
      <c r="F377" s="37" t="n"/>
      <c r="G377" s="37" t="n"/>
      <c r="H377" s="37" t="n"/>
      <c r="I377" s="37" t="n"/>
      <c r="J377" s="37" t="n"/>
      <c r="K377" s="37" t="n"/>
      <c r="L377" s="37" t="n"/>
    </row>
    <row r="378">
      <c r="A378" s="36" t="n"/>
      <c r="B378" s="37" t="n"/>
      <c r="C378" s="37" t="n"/>
      <c r="D378" s="37" t="n"/>
      <c r="E378" s="37" t="n"/>
      <c r="F378" s="37" t="n"/>
      <c r="G378" s="37" t="n"/>
      <c r="H378" s="37" t="n"/>
      <c r="I378" s="37" t="n"/>
      <c r="J378" s="37" t="n"/>
      <c r="K378" s="37" t="n"/>
      <c r="L378" s="37" t="n"/>
    </row>
    <row r="379">
      <c r="A379" s="36" t="n"/>
      <c r="B379" s="37" t="n"/>
      <c r="C379" s="37" t="n"/>
      <c r="D379" s="37" t="n"/>
      <c r="E379" s="37" t="n"/>
      <c r="F379" s="37" t="n"/>
      <c r="G379" s="37" t="n"/>
      <c r="H379" s="37" t="n"/>
      <c r="I379" s="37" t="n"/>
      <c r="J379" s="37" t="n"/>
      <c r="K379" s="37" t="n"/>
      <c r="L379" s="37" t="n"/>
    </row>
    <row r="380">
      <c r="A380" s="36" t="n"/>
      <c r="B380" s="37" t="n"/>
      <c r="C380" s="37" t="n"/>
      <c r="D380" s="37" t="n"/>
      <c r="E380" s="37" t="n"/>
      <c r="F380" s="37" t="n"/>
      <c r="G380" s="37" t="n"/>
      <c r="H380" s="37" t="n"/>
      <c r="I380" s="37" t="n"/>
      <c r="J380" s="37" t="n"/>
      <c r="K380" s="37" t="n"/>
      <c r="L380" s="37" t="n"/>
    </row>
    <row r="381">
      <c r="A381" s="36" t="n"/>
      <c r="B381" s="37" t="n"/>
      <c r="C381" s="37" t="n"/>
      <c r="D381" s="37" t="n"/>
      <c r="E381" s="37" t="n"/>
      <c r="F381" s="37" t="n"/>
      <c r="G381" s="37" t="n"/>
      <c r="H381" s="37" t="n"/>
      <c r="I381" s="37" t="n"/>
      <c r="J381" s="37" t="n"/>
      <c r="K381" s="37" t="n"/>
      <c r="L381" s="37" t="n"/>
    </row>
    <row r="382">
      <c r="A382" s="36" t="n"/>
      <c r="B382" s="37" t="n"/>
      <c r="C382" s="37" t="n"/>
      <c r="D382" s="37" t="n"/>
      <c r="E382" s="37" t="n"/>
      <c r="F382" s="37" t="n"/>
      <c r="G382" s="37" t="n"/>
      <c r="H382" s="37" t="n"/>
      <c r="I382" s="37" t="n"/>
      <c r="J382" s="37" t="n"/>
      <c r="K382" s="37" t="n"/>
      <c r="L382" s="37" t="n"/>
    </row>
    <row r="383">
      <c r="A383" s="36" t="n"/>
      <c r="B383" s="37" t="n"/>
      <c r="C383" s="37" t="n"/>
      <c r="D383" s="37" t="n"/>
      <c r="E383" s="37" t="n"/>
      <c r="F383" s="37" t="n"/>
      <c r="G383" s="37" t="n"/>
      <c r="H383" s="37" t="n"/>
      <c r="I383" s="37" t="n"/>
      <c r="J383" s="37" t="n"/>
      <c r="K383" s="37" t="n"/>
      <c r="L383" s="37" t="n"/>
    </row>
    <row r="384">
      <c r="A384" s="36" t="n"/>
      <c r="B384" s="37" t="n"/>
      <c r="C384" s="37" t="n"/>
      <c r="D384" s="37" t="n"/>
      <c r="E384" s="37" t="n"/>
      <c r="F384" s="37" t="n"/>
      <c r="G384" s="37" t="n"/>
      <c r="H384" s="37" t="n"/>
      <c r="I384" s="37" t="n"/>
      <c r="J384" s="37" t="n"/>
      <c r="K384" s="37" t="n"/>
      <c r="L384" s="37" t="n"/>
    </row>
    <row r="385">
      <c r="A385" s="36" t="n"/>
      <c r="B385" s="37" t="n"/>
      <c r="C385" s="37" t="n"/>
      <c r="D385" s="37" t="n"/>
      <c r="E385" s="37" t="n"/>
      <c r="F385" s="37" t="n"/>
      <c r="G385" s="37" t="n"/>
      <c r="H385" s="37" t="n"/>
      <c r="I385" s="37" t="n"/>
      <c r="J385" s="37" t="n"/>
      <c r="K385" s="37" t="n"/>
      <c r="L385" s="37" t="n"/>
    </row>
    <row r="386">
      <c r="A386" s="36" t="n"/>
      <c r="B386" s="37" t="n"/>
      <c r="C386" s="37" t="n"/>
      <c r="D386" s="37" t="n"/>
      <c r="E386" s="37" t="n"/>
      <c r="F386" s="37" t="n"/>
      <c r="G386" s="37" t="n"/>
      <c r="H386" s="37" t="n"/>
      <c r="I386" s="37" t="n"/>
      <c r="J386" s="37" t="n"/>
      <c r="K386" s="37" t="n"/>
      <c r="L386" s="37" t="n"/>
    </row>
    <row r="387">
      <c r="A387" s="36" t="n"/>
      <c r="B387" s="37" t="n"/>
      <c r="C387" s="37" t="n"/>
      <c r="D387" s="37" t="n"/>
      <c r="E387" s="37" t="n"/>
      <c r="F387" s="37" t="n"/>
      <c r="G387" s="37" t="n"/>
      <c r="H387" s="37" t="n"/>
      <c r="I387" s="37" t="n"/>
      <c r="J387" s="37" t="n"/>
      <c r="K387" s="37" t="n"/>
      <c r="L387" s="37" t="n"/>
    </row>
    <row r="388">
      <c r="A388" s="36" t="n"/>
      <c r="B388" s="37" t="n"/>
      <c r="C388" s="37" t="n"/>
      <c r="D388" s="37" t="n"/>
      <c r="E388" s="37" t="n"/>
      <c r="F388" s="37" t="n"/>
      <c r="G388" s="37" t="n"/>
      <c r="H388" s="37" t="n"/>
      <c r="I388" s="37" t="n"/>
      <c r="J388" s="37" t="n"/>
      <c r="K388" s="37" t="n"/>
      <c r="L388" s="37" t="n"/>
    </row>
    <row r="389">
      <c r="A389" s="36" t="n"/>
      <c r="B389" s="37" t="n"/>
      <c r="C389" s="37" t="n"/>
      <c r="D389" s="37" t="n"/>
      <c r="E389" s="37" t="n"/>
      <c r="F389" s="37" t="n"/>
      <c r="G389" s="37" t="n"/>
      <c r="H389" s="37" t="n"/>
      <c r="I389" s="37" t="n"/>
      <c r="J389" s="37" t="n"/>
      <c r="K389" s="37" t="n"/>
      <c r="L389" s="37" t="n"/>
    </row>
    <row r="390">
      <c r="A390" s="36" t="n"/>
      <c r="B390" s="37" t="n"/>
      <c r="C390" s="37" t="n"/>
      <c r="D390" s="37" t="n"/>
      <c r="E390" s="37" t="n"/>
      <c r="F390" s="37" t="n"/>
      <c r="G390" s="37" t="n"/>
      <c r="H390" s="37" t="n"/>
      <c r="I390" s="37" t="n"/>
      <c r="J390" s="37" t="n"/>
      <c r="K390" s="37" t="n"/>
      <c r="L390" s="37" t="n"/>
    </row>
    <row r="391">
      <c r="A391" s="36" t="n"/>
      <c r="B391" s="37" t="n"/>
      <c r="C391" s="37" t="n"/>
      <c r="D391" s="37" t="n"/>
      <c r="E391" s="37" t="n"/>
      <c r="F391" s="37" t="n"/>
      <c r="G391" s="37" t="n"/>
      <c r="H391" s="37" t="n"/>
      <c r="I391" s="37" t="n"/>
      <c r="J391" s="37" t="n"/>
      <c r="K391" s="37" t="n"/>
      <c r="L391" s="37" t="n"/>
    </row>
    <row r="392">
      <c r="A392" s="36" t="n"/>
      <c r="B392" s="37" t="n"/>
      <c r="C392" s="37" t="n"/>
      <c r="D392" s="37" t="n"/>
      <c r="E392" s="37" t="n"/>
      <c r="F392" s="37" t="n"/>
      <c r="G392" s="37" t="n"/>
      <c r="H392" s="37" t="n"/>
      <c r="I392" s="37" t="n"/>
      <c r="J392" s="37" t="n"/>
      <c r="K392" s="37" t="n"/>
      <c r="L392" s="37" t="n"/>
    </row>
    <row r="393">
      <c r="A393" s="36" t="n"/>
      <c r="B393" s="37" t="n"/>
      <c r="C393" s="37" t="n"/>
      <c r="D393" s="37" t="n"/>
      <c r="E393" s="37" t="n"/>
      <c r="F393" s="37" t="n"/>
      <c r="G393" s="37" t="n"/>
      <c r="H393" s="37" t="n"/>
      <c r="I393" s="37" t="n"/>
      <c r="J393" s="37" t="n"/>
      <c r="K393" s="37" t="n"/>
      <c r="L393" s="37" t="n"/>
    </row>
    <row r="394">
      <c r="A394" s="36" t="n"/>
      <c r="B394" s="37" t="n"/>
      <c r="C394" s="37" t="n"/>
      <c r="D394" s="37" t="n"/>
      <c r="E394" s="37" t="n"/>
      <c r="F394" s="37" t="n"/>
      <c r="G394" s="37" t="n"/>
      <c r="H394" s="37" t="n"/>
      <c r="I394" s="37" t="n"/>
      <c r="J394" s="37" t="n"/>
      <c r="K394" s="37" t="n"/>
      <c r="L394" s="37" t="n"/>
    </row>
    <row r="395">
      <c r="A395" s="36" t="n"/>
      <c r="B395" s="37" t="n"/>
      <c r="C395" s="37" t="n"/>
      <c r="D395" s="37" t="n"/>
      <c r="E395" s="37" t="n"/>
      <c r="F395" s="37" t="n"/>
      <c r="G395" s="37" t="n"/>
      <c r="H395" s="37" t="n"/>
      <c r="I395" s="37" t="n"/>
      <c r="J395" s="37" t="n"/>
      <c r="K395" s="37" t="n"/>
      <c r="L395" s="37" t="n"/>
    </row>
    <row r="396">
      <c r="A396" s="36" t="n"/>
      <c r="B396" s="37" t="n"/>
      <c r="C396" s="37" t="n"/>
      <c r="D396" s="37" t="n"/>
      <c r="E396" s="37" t="n"/>
      <c r="F396" s="37" t="n"/>
      <c r="G396" s="37" t="n"/>
      <c r="H396" s="37" t="n"/>
      <c r="I396" s="37" t="n"/>
      <c r="J396" s="37" t="n"/>
      <c r="K396" s="37" t="n"/>
      <c r="L396" s="37" t="n"/>
    </row>
    <row r="397">
      <c r="A397" s="36" t="n"/>
      <c r="B397" s="37" t="n"/>
      <c r="C397" s="37" t="n"/>
      <c r="D397" s="37" t="n"/>
      <c r="E397" s="37" t="n"/>
      <c r="F397" s="37" t="n"/>
      <c r="G397" s="37" t="n"/>
      <c r="H397" s="37" t="n"/>
      <c r="I397" s="37" t="n"/>
      <c r="J397" s="37" t="n"/>
      <c r="K397" s="37" t="n"/>
      <c r="L397" s="37" t="n"/>
    </row>
    <row r="398">
      <c r="A398" s="36" t="n"/>
      <c r="B398" s="37" t="n"/>
      <c r="C398" s="37" t="n"/>
      <c r="D398" s="37" t="n"/>
      <c r="E398" s="37" t="n"/>
      <c r="F398" s="37" t="n"/>
      <c r="G398" s="37" t="n"/>
      <c r="H398" s="37" t="n"/>
      <c r="I398" s="37" t="n"/>
      <c r="J398" s="37" t="n"/>
      <c r="K398" s="37" t="n"/>
      <c r="L398" s="37" t="n"/>
    </row>
    <row r="399">
      <c r="A399" s="36" t="n"/>
      <c r="B399" s="37" t="n"/>
      <c r="C399" s="37" t="n"/>
      <c r="D399" s="37" t="n"/>
      <c r="E399" s="37" t="n"/>
      <c r="F399" s="37" t="n"/>
      <c r="G399" s="37" t="n"/>
      <c r="H399" s="37" t="n"/>
      <c r="I399" s="37" t="n"/>
      <c r="J399" s="37" t="n"/>
      <c r="K399" s="37" t="n"/>
      <c r="L399" s="37" t="n"/>
    </row>
    <row r="400">
      <c r="A400" s="36" t="n"/>
      <c r="B400" s="37" t="n"/>
      <c r="C400" s="37" t="n"/>
      <c r="D400" s="37" t="n"/>
      <c r="E400" s="37" t="n"/>
      <c r="F400" s="37" t="n"/>
      <c r="G400" s="37" t="n"/>
      <c r="H400" s="37" t="n"/>
      <c r="I400" s="37" t="n"/>
      <c r="J400" s="37" t="n"/>
      <c r="K400" s="37" t="n"/>
      <c r="L400" s="37" t="n"/>
    </row>
    <row r="401">
      <c r="A401" s="36" t="n"/>
      <c r="B401" s="37" t="n"/>
      <c r="C401" s="37" t="n"/>
      <c r="D401" s="37" t="n"/>
      <c r="E401" s="37" t="n"/>
      <c r="F401" s="37" t="n"/>
      <c r="G401" s="37" t="n"/>
      <c r="H401" s="37" t="n"/>
      <c r="I401" s="37" t="n"/>
      <c r="J401" s="37" t="n"/>
      <c r="K401" s="37" t="n"/>
      <c r="L401" s="37" t="n"/>
    </row>
    <row r="402">
      <c r="A402" s="36" t="n"/>
      <c r="B402" s="37" t="n"/>
      <c r="C402" s="37" t="n"/>
      <c r="D402" s="37" t="n"/>
      <c r="E402" s="37" t="n"/>
      <c r="F402" s="37" t="n"/>
      <c r="G402" s="37" t="n"/>
      <c r="H402" s="37" t="n"/>
      <c r="I402" s="37" t="n"/>
      <c r="J402" s="37" t="n"/>
      <c r="K402" s="37" t="n"/>
      <c r="L402" s="37" t="n"/>
    </row>
    <row r="403">
      <c r="A403" s="36" t="n"/>
      <c r="B403" s="37" t="n"/>
      <c r="C403" s="37" t="n"/>
      <c r="D403" s="37" t="n"/>
      <c r="E403" s="37" t="n"/>
      <c r="F403" s="37" t="n"/>
      <c r="G403" s="37" t="n"/>
      <c r="H403" s="37" t="n"/>
      <c r="I403" s="37" t="n"/>
      <c r="J403" s="37" t="n"/>
      <c r="K403" s="37" t="n"/>
      <c r="L403" s="37" t="n"/>
    </row>
    <row r="404">
      <c r="A404" s="36" t="n"/>
      <c r="B404" s="37" t="n"/>
      <c r="C404" s="37" t="n"/>
      <c r="D404" s="37" t="n"/>
      <c r="E404" s="37" t="n"/>
      <c r="F404" s="37" t="n"/>
      <c r="G404" s="37" t="n"/>
      <c r="H404" s="37" t="n"/>
      <c r="I404" s="37" t="n"/>
      <c r="J404" s="37" t="n"/>
      <c r="K404" s="37" t="n"/>
      <c r="L404" s="37" t="n"/>
    </row>
    <row r="405">
      <c r="A405" s="36" t="n"/>
      <c r="B405" s="37" t="n"/>
      <c r="C405" s="37" t="n"/>
      <c r="D405" s="37" t="n"/>
      <c r="E405" s="37" t="n"/>
      <c r="F405" s="37" t="n"/>
      <c r="G405" s="37" t="n"/>
      <c r="H405" s="37" t="n"/>
      <c r="I405" s="37" t="n"/>
      <c r="J405" s="37" t="n"/>
      <c r="K405" s="37" t="n"/>
      <c r="L405" s="37" t="n"/>
    </row>
  </sheetData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E75B6"/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38" customWidth="1" min="4" max="4"/>
    <col width="18" customWidth="1" min="5" max="5"/>
    <col width="18" customWidth="1" min="6" max="6"/>
    <col width="10" customWidth="1" min="7" max="7"/>
    <col width="10" customWidth="1" min="8" max="8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Справочник KPI завода: 12 главных показателей</t>
        </is>
      </c>
    </row>
    <row r="3">
      <c r="A3" s="3" t="inlineStr">
        <is>
          <t>Каждый показатель: формула, источник, владелец, цель. Начните с них — остальное добавляйте, когда эти считаются стабильно.</t>
        </is>
      </c>
    </row>
    <row r="5">
      <c r="A5" s="18" t="inlineStr">
        <is>
          <t>Код</t>
        </is>
      </c>
      <c r="B5" s="18" t="inlineStr">
        <is>
          <t>Показатель</t>
        </is>
      </c>
      <c r="C5" s="18" t="inlineStr">
        <is>
          <t>Зачем</t>
        </is>
      </c>
      <c r="D5" s="18" t="inlineStr">
        <is>
          <t>Формула</t>
        </is>
      </c>
      <c r="E5" s="18" t="inlineStr">
        <is>
          <t>Источник</t>
        </is>
      </c>
      <c r="F5" s="18" t="inlineStr">
        <is>
          <t>Владелец</t>
        </is>
      </c>
      <c r="G5" s="18" t="inlineStr">
        <is>
          <t>Частота</t>
        </is>
      </c>
      <c r="H5" s="18" t="inlineStr">
        <is>
          <t>Цель</t>
        </is>
      </c>
    </row>
    <row r="6" ht="30" customHeight="1">
      <c r="A6" s="38" t="inlineStr">
        <is>
          <t>З-01</t>
        </is>
      </c>
      <c r="B6" s="39" t="inlineStr">
        <is>
          <t>Выпуск</t>
        </is>
      </c>
      <c r="C6" s="38" t="inlineStr">
        <is>
          <t>Главный показатель выхода на мощность</t>
        </is>
      </c>
      <c r="D6" s="38" t="inlineStr">
        <is>
          <t>Принятая ОТК продукция за период, ед.</t>
        </is>
      </c>
      <c r="E6" s="38" t="inlineStr">
        <is>
          <t>Сменный рапорт</t>
        </is>
      </c>
      <c r="F6" s="38" t="inlineStr">
        <is>
          <t>Нач. производства</t>
        </is>
      </c>
      <c r="G6" s="38" t="inlineStr">
        <is>
          <t>день</t>
        </is>
      </c>
      <c r="H6" s="38" t="inlineStr">
        <is>
          <t>по плану</t>
        </is>
      </c>
    </row>
    <row r="7" ht="30" customHeight="1">
      <c r="A7" s="38" t="inlineStr">
        <is>
          <t>З-02</t>
        </is>
      </c>
      <c r="B7" s="39" t="inlineStr">
        <is>
          <t>Выполнение плана по номенклатуре</t>
        </is>
      </c>
      <c r="C7" s="38" t="inlineStr">
        <is>
          <t>Дисциплина плана, а не только объём</t>
        </is>
      </c>
      <c r="D7" s="38" t="inlineStr">
        <is>
          <t>Σ min(факт; план) по позициям / Σ план</t>
        </is>
      </c>
      <c r="E7" s="38" t="inlineStr">
        <is>
          <t>Сменный рапорт, план</t>
        </is>
      </c>
      <c r="F7" s="38" t="inlineStr">
        <is>
          <t>Нач. производства</t>
        </is>
      </c>
      <c r="G7" s="38" t="inlineStr">
        <is>
          <t>неделя</t>
        </is>
      </c>
      <c r="H7" s="38" t="inlineStr">
        <is>
          <t>≥ 95 %</t>
        </is>
      </c>
    </row>
    <row r="8" ht="30" customHeight="1">
      <c r="A8" s="38" t="inlineStr">
        <is>
          <t>З-03</t>
        </is>
      </c>
      <c r="B8" s="39" t="inlineStr">
        <is>
          <t>OTIF</t>
        </is>
      </c>
      <c r="C8" s="38" t="inlineStr">
        <is>
          <t>Надёжность для клиентов</t>
        </is>
      </c>
      <c r="D8" s="38" t="inlineStr">
        <is>
          <t>Заказы, отгруженные в срок и полностью / все заказы</t>
        </is>
      </c>
      <c r="E8" s="38" t="inlineStr">
        <is>
          <t>Отгрузки</t>
        </is>
      </c>
      <c r="F8" s="38" t="inlineStr">
        <is>
          <t>Коммерческий дир.</t>
        </is>
      </c>
      <c r="G8" s="38" t="inlineStr">
        <is>
          <t>неделя</t>
        </is>
      </c>
      <c r="H8" s="38" t="inlineStr">
        <is>
          <t>≥ 95 %</t>
        </is>
      </c>
    </row>
    <row r="9" ht="30" customHeight="1">
      <c r="A9" s="38" t="inlineStr">
        <is>
          <t>П-01</t>
        </is>
      </c>
      <c r="B9" s="39" t="inlineStr">
        <is>
          <t>OEE узкого места</t>
        </is>
      </c>
      <c r="C9" s="38" t="inlineStr">
        <is>
          <t>Эффективность главного оборудования</t>
        </is>
      </c>
      <c r="D9" s="38" t="inlineStr">
        <is>
          <t>Доступность × производительность × качество</t>
        </is>
      </c>
      <c r="E9" s="38" t="inlineStr">
        <is>
          <t>Учёт простоев</t>
        </is>
      </c>
      <c r="F9" s="38" t="inlineStr">
        <is>
          <t>Гл. инженер</t>
        </is>
      </c>
      <c r="G9" s="38" t="inlineStr">
        <is>
          <t>неделя</t>
        </is>
      </c>
      <c r="H9" s="38" t="inlineStr">
        <is>
          <t>≥ 65 %</t>
        </is>
      </c>
    </row>
    <row r="10" ht="30" customHeight="1">
      <c r="A10" s="38" t="inlineStr">
        <is>
          <t>П-02</t>
        </is>
      </c>
      <c r="B10" s="39" t="inlineStr">
        <is>
          <t>Простои</t>
        </is>
      </c>
      <c r="C10" s="38" t="inlineStr">
        <is>
          <t>Потери времени</t>
        </is>
      </c>
      <c r="D10" s="38" t="inlineStr">
        <is>
          <t>Минуты простоя по причинам</t>
        </is>
      </c>
      <c r="E10" s="38" t="inlineStr">
        <is>
          <t>Сменный рапорт</t>
        </is>
      </c>
      <c r="F10" s="38" t="inlineStr">
        <is>
          <t>Нач. производства</t>
        </is>
      </c>
      <c r="G10" s="38" t="inlineStr">
        <is>
          <t>день</t>
        </is>
      </c>
      <c r="H10" s="38" t="inlineStr">
        <is>
          <t>≤ 60 мин/сут</t>
        </is>
      </c>
    </row>
    <row r="11" ht="30" customHeight="1">
      <c r="A11" s="38" t="inlineStr">
        <is>
          <t>П-03</t>
        </is>
      </c>
      <c r="B11" s="39" t="inlineStr">
        <is>
          <t>Производительность</t>
        </is>
      </c>
      <c r="C11" s="38" t="inlineStr">
        <is>
          <t>Выпуск на человека</t>
        </is>
      </c>
      <c r="D11" s="38" t="inlineStr">
        <is>
          <t>Выпуск / отработанные чел.-дни</t>
        </is>
      </c>
      <c r="E11" s="38" t="inlineStr">
        <is>
          <t>Рапорт, табель</t>
        </is>
      </c>
      <c r="F11" s="38" t="inlineStr">
        <is>
          <t>Нач. производства</t>
        </is>
      </c>
      <c r="G11" s="38" t="inlineStr">
        <is>
          <t>месяц</t>
        </is>
      </c>
      <c r="H11" s="38" t="inlineStr">
        <is>
          <t>рост</t>
        </is>
      </c>
    </row>
    <row r="12" ht="30" customHeight="1">
      <c r="A12" s="38" t="inlineStr">
        <is>
          <t>К-01</t>
        </is>
      </c>
      <c r="B12" s="39" t="inlineStr">
        <is>
          <t>Внутренний брак</t>
        </is>
      </c>
      <c r="C12" s="38" t="inlineStr">
        <is>
          <t>Стоимость качества</t>
        </is>
      </c>
      <c r="D12" s="38" t="inlineStr">
        <is>
          <t>Брак / выпуск</t>
        </is>
      </c>
      <c r="E12" s="38" t="inlineStr">
        <is>
          <t>ОТК</t>
        </is>
      </c>
      <c r="F12" s="38" t="inlineStr">
        <is>
          <t>Дир. по качеству</t>
        </is>
      </c>
      <c r="G12" s="38" t="inlineStr">
        <is>
          <t>день</t>
        </is>
      </c>
      <c r="H12" s="38" t="inlineStr">
        <is>
          <t>≤ 2 %</t>
        </is>
      </c>
    </row>
    <row r="13" ht="30" customHeight="1">
      <c r="A13" s="38" t="inlineStr">
        <is>
          <t>К-02</t>
        </is>
      </c>
      <c r="B13" s="39" t="inlineStr">
        <is>
          <t>Рекламации</t>
        </is>
      </c>
      <c r="C13" s="38" t="inlineStr">
        <is>
          <t>Качество глазами клиента</t>
        </is>
      </c>
      <c r="D13" s="38" t="inlineStr">
        <is>
          <t>Рекламации за 12 мес. / отгружено за 12 мес. × 10⁶, PPM</t>
        </is>
      </c>
      <c r="E13" s="38" t="inlineStr">
        <is>
          <t>Реестр рекламаций</t>
        </is>
      </c>
      <c r="F13" s="38" t="inlineStr">
        <is>
          <t>Дир. по качеству</t>
        </is>
      </c>
      <c r="G13" s="38" t="inlineStr">
        <is>
          <t>месяц</t>
        </is>
      </c>
      <c r="H13" s="38" t="inlineStr">
        <is>
          <t>снижение</t>
        </is>
      </c>
    </row>
    <row r="14" ht="30" customHeight="1">
      <c r="A14" s="38" t="inlineStr">
        <is>
          <t>Ф-01</t>
        </is>
      </c>
      <c r="B14" s="39" t="inlineStr">
        <is>
          <t>Себестоимость единицы: факт к норме</t>
        </is>
      </c>
      <c r="C14" s="38" t="inlineStr">
        <is>
          <t>Где теряется маржа</t>
        </is>
      </c>
      <c r="D14" s="38" t="inlineStr">
        <is>
          <t>Факт / норма по основным позициям</t>
        </is>
      </c>
      <c r="E14" s="38" t="inlineStr">
        <is>
          <t>Учёт затрат, BOM</t>
        </is>
      </c>
      <c r="F14" s="38" t="inlineStr">
        <is>
          <t>Финансовый дир.</t>
        </is>
      </c>
      <c r="G14" s="38" t="inlineStr">
        <is>
          <t>месяц</t>
        </is>
      </c>
      <c r="H14" s="38" t="inlineStr">
        <is>
          <t>≤ 103 %</t>
        </is>
      </c>
    </row>
    <row r="15" ht="30" customHeight="1">
      <c r="A15" s="38" t="inlineStr">
        <is>
          <t>Ф-02</t>
        </is>
      </c>
      <c r="B15" s="39" t="inlineStr">
        <is>
          <t>Остаток денег на 8 недель</t>
        </is>
      </c>
      <c r="C15" s="38" t="inlineStr">
        <is>
          <t>Нет кассового разрыва</t>
        </is>
      </c>
      <c r="D15" s="38" t="inlineStr">
        <is>
          <t>Прогноз остатка по платёжному календарю</t>
        </is>
      </c>
      <c r="E15" s="38" t="inlineStr">
        <is>
          <t>Платёжный календарь</t>
        </is>
      </c>
      <c r="F15" s="38" t="inlineStr">
        <is>
          <t>Финансовый дир.</t>
        </is>
      </c>
      <c r="G15" s="38" t="inlineStr">
        <is>
          <t>неделя</t>
        </is>
      </c>
      <c r="H15" s="38" t="inlineStr">
        <is>
          <t>&gt; мин. остатка</t>
        </is>
      </c>
    </row>
    <row r="16" ht="30" customHeight="1">
      <c r="A16" s="38" t="inlineStr">
        <is>
          <t>Ч-01</t>
        </is>
      </c>
      <c r="B16" s="39" t="inlineStr">
        <is>
          <t>Явка и текучесть</t>
        </is>
      </c>
      <c r="C16" s="38" t="inlineStr">
        <is>
          <t>Хватает ли людей</t>
        </is>
      </c>
      <c r="D16" s="38" t="inlineStr">
        <is>
          <t>Явка / штат; уволившиеся / среднесписочная</t>
        </is>
      </c>
      <c r="E16" s="38" t="inlineStr">
        <is>
          <t>Табель, HR</t>
        </is>
      </c>
      <c r="F16" s="38" t="inlineStr">
        <is>
          <t>HR-директор</t>
        </is>
      </c>
      <c r="G16" s="38" t="inlineStr">
        <is>
          <t>месяц</t>
        </is>
      </c>
      <c r="H16" s="38" t="inlineStr">
        <is>
          <t>≥ 95 %; ≤ 3 %/мес</t>
        </is>
      </c>
    </row>
    <row r="17" ht="30" customHeight="1">
      <c r="A17" s="38" t="inlineStr">
        <is>
          <t>Б-01</t>
        </is>
      </c>
      <c r="B17" s="39" t="inlineStr">
        <is>
          <t>Происшествия по охране труда</t>
        </is>
      </c>
      <c r="C17" s="38" t="inlineStr">
        <is>
          <t>Безопасность — первым пунктом</t>
        </is>
      </c>
      <c r="D17" s="38" t="inlineStr">
        <is>
          <t>Несчастные случаи и микротравмы, шт.</t>
        </is>
      </c>
      <c r="E17" s="38" t="inlineStr">
        <is>
          <t>Журнал ОТ</t>
        </is>
      </c>
      <c r="F17" s="38" t="inlineStr">
        <is>
          <t>Инженер по ОТ</t>
        </is>
      </c>
      <c r="G17" s="38" t="inlineStr">
        <is>
          <t>день</t>
        </is>
      </c>
      <c r="H17" s="38" t="inlineStr">
        <is>
          <t>0</t>
        </is>
      </c>
    </row>
    <row r="19">
      <c r="A19" s="40" t="inlineStr">
        <is>
          <t>Полный справочник — 35 показателей с весами в премии, формы отчётности и регламент: plantperformance.ru</t>
        </is>
      </c>
    </row>
  </sheetData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Plant Performance · plantperformance.ru</Company>
  <Manager>Plant Performance</Manager>
  <HyperlinkBase>https://plantperformance.ru/</HyperlinkBase>
</Properties>
</file>

<file path=docProps/core.xml><?xml version="1.0" encoding="utf-8"?>
<cp:coreProperties xmlns:cp="http://schemas.openxmlformats.org/package/2006/metadata/core-properties">
  <dc:creator xmlns:dc="http://purl.org/dc/elements/1.1/">Plant Performance (plantperformance.ru)</dc:creator>
  <dc:title xmlns:dc="http://purl.org/dc/elements/1.1/">Формы управленческой отчётности завода — Excel</dc:title>
  <dc:description xmlns:dc="http://purl.org/dc/elements/1.1/">Бесплатный шаблон от Plant Performance · plantperformance.ru. Полная система документов завода — на сайте.</dc:description>
  <dc:subject xmlns:dc="http://purl.org/dc/elements/1.1/">Суточная сводка, месячный отчёт собственнику, справочник KPI</dc:subject>
  <dcterms:created xmlns:dcterms="http://purl.org/dc/terms/" xmlns:xsi="http://www.w3.org/2001/XMLSchema-instance" xsi:type="dcterms:W3CDTF">2026-10-28T19:36:51Z</dcterms:created>
  <dcterms:modified xmlns:dcterms="http://purl.org/dc/terms/" xmlns:xsi="http://www.w3.org/2001/XMLSchema-instance" xsi:type="dcterms:W3CDTF">2026-10-28T19:36:51Z</dcterms:modified>
  <cp:lastModifiedBy>Plant Performance</cp:lastModifiedBy>
  <cp:category>Plant Performance · plantperformance.ru</cp:category>
  <cp:keywords>формы управленческой отчетности, управленческая отчетность производства, KPI завода, Plant Performance</cp:keywords>
</cp:coreProperties>
</file>