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ашборд" sheetId="1" state="visible" r:id="rId1"/>
    <sheet xmlns:r="http://schemas.openxmlformats.org/officeDocument/2006/relationships" name="График" sheetId="2" state="visible" r:id="rId2"/>
    <sheet xmlns:r="http://schemas.openxmlformats.org/officeDocument/2006/relationships" name="Оборудование" sheetId="3" state="visible" r:id="rId3"/>
    <sheet xmlns:r="http://schemas.openxmlformats.org/officeDocument/2006/relationships" name="Журнал выполнения" sheetId="4" state="visible" r:id="rId4"/>
    <sheet xmlns:r="http://schemas.openxmlformats.org/officeDocument/2006/relationships" name="Настройки" sheetId="5" state="visible" r:id="rId5"/>
    <sheet xmlns:r="http://schemas.openxmlformats.org/officeDocument/2006/relationships" name="Полная версия" sheetId="6" state="visible" r:id="rId6"/>
    <sheet xmlns:r="http://schemas.openxmlformats.org/officeDocument/2006/relationships" name="Расчёт" sheetId="7" state="hidden" r:id="rId7"/>
  </sheets>
  <definedNames>
    <definedName name="Год">'Настройки'!$B$5</definedName>
    <definedName name="ОтчДата">'Настройки'!$B$6</definedName>
    <definedName name="Ремонтников">'Настройки'!$B$7</definedName>
    <definedName name="ЧасовМес">'Настройки'!$B$8</definedName>
    <definedName name="ДоляПлан">'Настройки'!$B$9</definedName>
    <definedName name="Предприятие">'Настройки'!$B$10</definedName>
    <definedName name="Утверждает">'Настройки'!$B$11</definedName>
    <definedName name="_xlnm.Print_Area" localSheetId="0">'Дашборд'!$A$1:$P$31</definedName>
    <definedName name="_xlnm.Print_Titles" localSheetId="1">'График'!$5:$5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yyyy-mm-dd"/>
    <numFmt numFmtId="166" formatCode="# ##0"/>
  </numFmts>
  <fonts count="20">
    <font>
      <name val="Calibri"/>
      <family val="2"/>
      <color theme="1"/>
      <sz val="11"/>
      <scheme val="minor"/>
    </font>
    <font>
      <name val="Arial"/>
      <b val="1"/>
      <color rgb="002E75B6"/>
      <sz val="9"/>
    </font>
    <font>
      <name val="Arial"/>
      <b val="1"/>
      <color rgb="001F2937"/>
      <sz val="18"/>
    </font>
    <font>
      <name val="Arial"/>
      <color rgb="006B7280"/>
      <sz val="10"/>
    </font>
    <font>
      <name val="Arial"/>
      <b val="1"/>
      <color rgb="001F4E79"/>
      <sz val="10"/>
    </font>
    <font>
      <name val="Arial"/>
      <b val="1"/>
      <sz val="10"/>
    </font>
    <font>
      <name val="Arial"/>
      <color rgb="006B7280"/>
      <sz val="9"/>
    </font>
    <font>
      <name val="Arial"/>
      <b val="1"/>
      <color rgb="001F2937"/>
      <sz val="12"/>
    </font>
    <font>
      <name val="Arial"/>
      <b val="1"/>
      <color rgb="00FFFFFF"/>
      <sz val="10"/>
    </font>
    <font>
      <name val="Arial"/>
      <sz val="10"/>
    </font>
    <font>
      <name val="Arial"/>
      <b val="1"/>
      <color rgb="00FFFFFF"/>
      <sz val="9"/>
    </font>
    <font>
      <name val="Arial"/>
      <b val="1"/>
      <color rgb="001F2937"/>
      <sz val="16"/>
    </font>
    <font>
      <name val="Arial"/>
      <sz val="9"/>
    </font>
    <font>
      <name val="Arial"/>
      <b val="1"/>
      <sz val="9"/>
    </font>
    <font>
      <name val="Arial"/>
      <b val="1"/>
      <color rgb="001F2937"/>
      <sz val="20"/>
    </font>
    <font>
      <name val="Arial"/>
      <b val="1"/>
      <color rgb="006B7280"/>
      <sz val="9"/>
    </font>
    <font>
      <name val="Arial"/>
      <b val="1"/>
      <color rgb="001F4E79"/>
      <sz val="24"/>
    </font>
    <font>
      <name val="Arial"/>
      <color rgb="006B7280"/>
      <sz val="8"/>
    </font>
    <font>
      <name val="Arial"/>
      <b val="1"/>
      <color rgb="00C00000"/>
      <sz val="24"/>
    </font>
    <font>
      <name val="Arial"/>
      <b val="1"/>
      <color rgb="002E75B6"/>
      <sz val="11"/>
    </font>
  </fonts>
  <fills count="15">
    <fill>
      <patternFill/>
    </fill>
    <fill>
      <patternFill patternType="gray125"/>
    </fill>
    <fill>
      <patternFill patternType="solid">
        <fgColor rgb="00EAF1F8"/>
      </patternFill>
    </fill>
    <fill>
      <patternFill patternType="solid">
        <fgColor rgb="00FFF2CC"/>
      </patternFill>
    </fill>
    <fill>
      <patternFill patternType="solid">
        <fgColor rgb="001F4E79"/>
      </patternFill>
    </fill>
    <fill>
      <patternFill patternType="solid">
        <fgColor rgb="00DDEBF7"/>
      </patternFill>
    </fill>
    <fill>
      <patternFill patternType="solid">
        <fgColor rgb="00FFE699"/>
      </patternFill>
    </fill>
    <fill>
      <patternFill patternType="solid">
        <fgColor rgb="00F8CBAD"/>
      </patternFill>
    </fill>
    <fill>
      <patternFill patternType="solid">
        <fgColor rgb="00C6EFCE"/>
      </patternFill>
    </fill>
    <fill>
      <patternFill patternType="solid">
        <fgColor rgb="00FF7C80"/>
      </patternFill>
    </fill>
    <fill>
      <patternFill patternType="solid">
        <fgColor rgb="002E75B6"/>
      </patternFill>
    </fill>
    <fill>
      <patternFill patternType="solid">
        <fgColor rgb="008EA9DB"/>
      </patternFill>
    </fill>
    <fill>
      <patternFill patternType="solid">
        <fgColor rgb="00BF9000"/>
      </patternFill>
    </fill>
    <fill>
      <patternFill patternType="solid">
        <fgColor rgb="00C55A11"/>
      </patternFill>
    </fill>
    <fill>
      <patternFill patternType="solid">
        <fgColor rgb="00F3F6FA"/>
      </patternFill>
    </fill>
  </fills>
  <borders count="2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1" fillId="0" borderId="0" pivotButton="0" quotePrefix="0" xfId="0"/>
    <xf numFmtId="0" fontId="14" fillId="0" borderId="0" pivotButton="0" quotePrefix="0" xfId="0"/>
    <xf numFmtId="0" fontId="3" fillId="0" borderId="0" pivotButton="0" quotePrefix="0" xfId="0"/>
    <xf numFmtId="0" fontId="15" fillId="14" borderId="0" applyAlignment="1" pivotButton="0" quotePrefix="0" xfId="0">
      <alignment horizontal="left" indent="1"/>
    </xf>
    <xf numFmtId="0" fontId="0" fillId="14" borderId="0" pivotButton="0" quotePrefix="0" xfId="0"/>
    <xf numFmtId="1" fontId="16" fillId="14" borderId="0" applyAlignment="1" pivotButton="0" quotePrefix="0" xfId="0">
      <alignment horizontal="left" indent="1"/>
    </xf>
    <xf numFmtId="166" fontId="16" fillId="14" borderId="0" applyAlignment="1" pivotButton="0" quotePrefix="0" xfId="0">
      <alignment horizontal="left" indent="1"/>
    </xf>
    <xf numFmtId="9" fontId="16" fillId="14" borderId="0" applyAlignment="1" pivotButton="0" quotePrefix="0" xfId="0">
      <alignment horizontal="left" indent="1"/>
    </xf>
    <xf numFmtId="1" fontId="18" fillId="14" borderId="0" applyAlignment="1" pivotButton="0" quotePrefix="0" xfId="0">
      <alignment horizontal="left" indent="1"/>
    </xf>
    <xf numFmtId="0" fontId="17" fillId="14" borderId="0" applyAlignment="1" pivotButton="0" quotePrefix="0" xfId="0">
      <alignment horizontal="left" indent="1"/>
    </xf>
    <xf numFmtId="0" fontId="7" fillId="0" borderId="0" pivotButton="0" quotePrefix="0" xfId="0"/>
    <xf numFmtId="0" fontId="9" fillId="0" borderId="0" applyAlignment="1" pivotButton="0" quotePrefix="0" xfId="0">
      <alignment vertical="top" wrapText="1"/>
    </xf>
    <xf numFmtId="0" fontId="6" fillId="0" borderId="0" pivotButton="0" quotePrefix="0" xfId="0"/>
    <xf numFmtId="0" fontId="8" fillId="4" borderId="1" applyAlignment="1" pivotButton="0" quotePrefix="0" xfId="0">
      <alignment horizontal="center" vertical="center" wrapText="1"/>
    </xf>
    <xf numFmtId="0" fontId="12" fillId="0" borderId="1" pivotButton="0" quotePrefix="0" xfId="0"/>
    <xf numFmtId="0" fontId="11" fillId="0" borderId="0" pivotButton="0" quotePrefix="0" xfId="0"/>
    <xf numFmtId="0" fontId="12" fillId="0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vertical="center"/>
    </xf>
    <xf numFmtId="0" fontId="13" fillId="0" borderId="1" applyAlignment="1" pivotButton="0" quotePrefix="0" xfId="0">
      <alignment horizontal="center" vertical="center" wrapText="1"/>
    </xf>
    <xf numFmtId="9" fontId="12" fillId="0" borderId="1" applyAlignment="1" pivotButton="0" quotePrefix="0" xfId="0">
      <alignment horizontal="center" vertical="center" wrapText="1"/>
    </xf>
    <xf numFmtId="0" fontId="10" fillId="4" borderId="0" applyAlignment="1" pivotButton="0" quotePrefix="0" xfId="0">
      <alignment horizontal="right" vertical="center"/>
    </xf>
    <xf numFmtId="0" fontId="13" fillId="2" borderId="1" applyAlignment="1" pivotButton="0" quotePrefix="0" xfId="0">
      <alignment horizontal="center" vertical="center" wrapText="1"/>
    </xf>
    <xf numFmtId="9" fontId="13" fillId="2" borderId="1" applyAlignment="1" pivotButton="0" quotePrefix="0" xfId="0">
      <alignment horizontal="center" vertical="center" wrapText="1"/>
    </xf>
    <xf numFmtId="0" fontId="2" fillId="0" borderId="0" pivotButton="0" quotePrefix="0" xfId="0"/>
    <xf numFmtId="0" fontId="10" fillId="10" borderId="0" applyAlignment="1" pivotButton="0" quotePrefix="0" xfId="0">
      <alignment horizontal="center" vertical="center" wrapText="1"/>
    </xf>
    <xf numFmtId="0" fontId="10" fillId="11" borderId="0" applyAlignment="1" pivotButton="0" quotePrefix="0" xfId="0">
      <alignment horizontal="center" vertical="center" wrapText="1"/>
    </xf>
    <xf numFmtId="0" fontId="10" fillId="12" borderId="0" applyAlignment="1" pivotButton="0" quotePrefix="0" xfId="0">
      <alignment horizontal="center" vertical="center" wrapText="1"/>
    </xf>
    <xf numFmtId="0" fontId="10" fillId="13" borderId="0" applyAlignment="1" pivotButton="0" quotePrefix="0" xfId="0">
      <alignment horizontal="center" vertical="center" wrapText="1"/>
    </xf>
    <xf numFmtId="0" fontId="9" fillId="3" borderId="1" pivotButton="0" quotePrefix="0" xfId="0"/>
    <xf numFmtId="0" fontId="9" fillId="3" borderId="1" applyAlignment="1" pivotButton="0" quotePrefix="0" xfId="0">
      <alignment horizontal="center"/>
    </xf>
    <xf numFmtId="0" fontId="9" fillId="0" borderId="1" applyAlignment="1" pivotButton="0" quotePrefix="0" xfId="0">
      <alignment horizontal="center"/>
    </xf>
    <xf numFmtId="0" fontId="5" fillId="0" borderId="1" applyAlignment="1" pivotButton="0" quotePrefix="0" xfId="0">
      <alignment horizontal="center"/>
    </xf>
    <xf numFmtId="164" fontId="9" fillId="3" borderId="1" applyAlignment="1" pivotButton="0" quotePrefix="0" xfId="0">
      <alignment horizontal="center"/>
    </xf>
    <xf numFmtId="164" fontId="9" fillId="3" borderId="1" pivotButton="0" quotePrefix="0" xfId="0"/>
    <xf numFmtId="0" fontId="3" fillId="0" borderId="1" pivotButton="0" quotePrefix="0" xfId="0"/>
    <xf numFmtId="0" fontId="4" fillId="2" borderId="1" pivotButton="0" quotePrefix="0" xfId="0"/>
    <xf numFmtId="0" fontId="5" fillId="3" borderId="1" applyAlignment="1" pivotButton="0" quotePrefix="0" xfId="0">
      <alignment horizontal="left"/>
    </xf>
    <xf numFmtId="164" fontId="5" fillId="3" borderId="1" applyAlignment="1" pivotButton="0" quotePrefix="0" xfId="0">
      <alignment horizontal="left"/>
    </xf>
    <xf numFmtId="9" fontId="5" fillId="3" borderId="1" applyAlignment="1" pivotButton="0" quotePrefix="0" xfId="0">
      <alignment horizontal="left"/>
    </xf>
    <xf numFmtId="0" fontId="5" fillId="0" borderId="1" applyAlignment="1" pivotButton="0" quotePrefix="0" xfId="0">
      <alignment vertical="top" wrapText="1"/>
    </xf>
    <xf numFmtId="0" fontId="9" fillId="0" borderId="1" applyAlignment="1" pivotButton="0" quotePrefix="0" xfId="0">
      <alignment vertical="top" wrapText="1"/>
    </xf>
    <xf numFmtId="0" fontId="9" fillId="5" borderId="1" applyAlignment="1" pivotButton="0" quotePrefix="0" xfId="0">
      <alignment vertical="top" wrapText="1"/>
    </xf>
    <xf numFmtId="0" fontId="9" fillId="6" borderId="1" applyAlignment="1" pivotButton="0" quotePrefix="0" xfId="0">
      <alignment vertical="top" wrapText="1"/>
    </xf>
    <xf numFmtId="0" fontId="9" fillId="7" borderId="1" applyAlignment="1" pivotButton="0" quotePrefix="0" xfId="0">
      <alignment vertical="top" wrapText="1"/>
    </xf>
    <xf numFmtId="0" fontId="9" fillId="8" borderId="1" applyAlignment="1" pivotButton="0" quotePrefix="0" xfId="0">
      <alignment vertical="top" wrapText="1"/>
    </xf>
    <xf numFmtId="0" fontId="9" fillId="9" borderId="1" applyAlignment="1" pivotButton="0" quotePrefix="0" xfId="0">
      <alignment vertical="top" wrapText="1"/>
    </xf>
    <xf numFmtId="0" fontId="19" fillId="0" borderId="0" pivotButton="0" quotePrefix="0" xfId="0"/>
  </cellXfs>
  <cellStyles count="1">
    <cellStyle name="Normal" xfId="0" builtinId="0" hidden="0"/>
  </cellStyles>
  <dxfs count="9">
    <dxf>
      <font>
        <name val="Arial"/>
        <b val="1"/>
        <color rgb="009C0006"/>
        <sz val="9"/>
      </font>
      <fill>
        <patternFill patternType="solid">
          <fgColor rgb="00FF7C80"/>
        </patternFill>
      </fill>
    </dxf>
    <dxf>
      <fill>
        <patternFill patternType="solid">
          <fgColor rgb="00FF7C80"/>
        </patternFill>
      </fill>
    </dxf>
    <dxf>
      <font>
        <name val="Arial"/>
        <b val="1"/>
        <color rgb="009C0006"/>
      </font>
      <fill>
        <patternFill patternType="solid">
          <fgColor rgb="00FF7C80"/>
        </patternFill>
      </fill>
    </dxf>
    <dxf>
      <font>
        <name val="Arial"/>
        <b val="1"/>
        <color rgb="00006100"/>
      </font>
      <fill>
        <patternFill patternType="solid">
          <fgColor rgb="00C6EFCE"/>
        </patternFill>
      </fill>
    </dxf>
    <dxf>
      <fill>
        <patternFill patternType="solid">
          <fgColor rgb="00F8CBAD"/>
        </patternFill>
      </fill>
    </dxf>
    <dxf>
      <fill>
        <patternFill patternType="solid">
          <fgColor rgb="00FFE699"/>
        </patternFill>
      </fill>
    </dxf>
    <dxf>
      <fill>
        <patternFill patternType="solid">
          <fgColor rgb="00DDEBF7"/>
        </patternFill>
      </fill>
    </dxf>
    <dxf>
      <font>
        <name val="Arial"/>
        <b val="1"/>
        <color rgb="00C00000"/>
      </font>
    </dxf>
    <dxf>
      <fill>
        <patternFill patternType="solid">
          <fgColor rgb="00E2EF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Выполнено и просрочено, работ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'Дашборд'!D34</f>
            </strRef>
          </tx>
          <spPr>
            <a:solidFill xmlns:a="http://schemas.openxmlformats.org/drawingml/2006/main">
              <a:srgbClr val="63BE7B"/>
            </a:solidFill>
            <a:ln xmlns:a="http://schemas.openxmlformats.org/drawingml/2006/main">
              <a:prstDash val="solid"/>
            </a:ln>
          </spPr>
          <cat>
            <numRef>
              <f>'Дашборд'!$B$35:$B$46</f>
            </numRef>
          </cat>
          <val>
            <numRef>
              <f>'Дашборд'!$D$35:$D$46</f>
            </numRef>
          </val>
        </ser>
        <ser>
          <idx val="1"/>
          <order val="1"/>
          <tx>
            <strRef>
              <f>'Дашборд'!E34</f>
            </strRef>
          </tx>
          <spPr>
            <a:solidFill xmlns:a="http://schemas.openxmlformats.org/drawingml/2006/main">
              <a:srgbClr val="FF7C80"/>
            </a:solidFill>
            <a:ln xmlns:a="http://schemas.openxmlformats.org/drawingml/2006/main">
              <a:prstDash val="solid"/>
            </a:ln>
          </spPr>
          <cat>
            <numRef>
              <f>'Дашборд'!$B$35:$B$46</f>
            </numRef>
          </cat>
          <val>
            <numRef>
              <f>'Дашборд'!$E$35:$E$46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работ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Загрузка ремонтной службы, ч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'Дашборд'!F34</f>
            </strRef>
          </tx>
          <spPr>
            <a:solidFill xmlns:a="http://schemas.openxmlformats.org/drawingml/2006/main">
              <a:srgbClr val="9DC3E6"/>
            </a:solidFill>
            <a:ln xmlns:a="http://schemas.openxmlformats.org/drawingml/2006/main">
              <a:prstDash val="solid"/>
            </a:ln>
          </spPr>
          <cat>
            <numRef>
              <f>'Дашборд'!$B$35:$B$46</f>
            </numRef>
          </cat>
          <val>
            <numRef>
              <f>'Дашборд'!$F$35:$F$46</f>
            </numRef>
          </val>
        </ser>
        <ser>
          <idx val="1"/>
          <order val="1"/>
          <tx>
            <strRef>
              <f>'Дашборд'!H34</f>
            </strRef>
          </tx>
          <spPr>
            <a:solidFill xmlns:a="http://schemas.openxmlformats.org/drawingml/2006/main">
              <a:srgbClr val="1F4E79"/>
            </a:solidFill>
            <a:ln xmlns:a="http://schemas.openxmlformats.org/drawingml/2006/main">
              <a:prstDash val="solid"/>
            </a:ln>
          </spPr>
          <cat>
            <numRef>
              <f>'Дашборд'!$B$35:$B$46</f>
            </numRef>
          </cat>
          <val>
            <numRef>
              <f>'Дашборд'!$H$35:$H$46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strRef>
              <f>'Дашборд'!G34</f>
            </strRef>
          </tx>
          <spPr>
            <a:ln xmlns:a="http://schemas.openxmlformats.org/drawingml/2006/main">
              <a:solidFill>
                <a:srgbClr val="C00000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'Дашборд'!$G$35:$G$46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8</row>
      <rowOff>0</rowOff>
    </from>
    <ext cx="4392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8</row>
      <rowOff>0</rowOff>
    </from>
    <ext cx="4392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6.xml.rels><Relationships xmlns="http://schemas.openxmlformats.org/package/2006/relationships"><Relationship Type="http://schemas.openxmlformats.org/officeDocument/2006/relationships/hyperlink" Target="https://plantperformance.ru/dokumenty/" TargetMode="External" Id="rId1"/></Relationships>
</file>

<file path=xl/worksheets/sheet1.xml><?xml version="1.0" encoding="utf-8"?>
<worksheet xmlns="http://schemas.openxmlformats.org/spreadsheetml/2006/main">
  <sheetPr>
    <tabColor rgb="001F4E79"/>
    <outlinePr summaryBelow="1" summaryRight="1"/>
    <pageSetUpPr fitToPage="1"/>
  </sheetPr>
  <dimension ref="B1:O4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9.5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  <col width="9.5" customWidth="1" min="13" max="13"/>
    <col width="9.5" customWidth="1" min="14" max="14"/>
    <col width="9.5" customWidth="1" min="15" max="15"/>
    <col width="9.5" customWidth="1" min="16" max="16"/>
  </cols>
  <sheetData>
    <row r="1">
      <c r="B1" s="1" t="inlineStr">
        <is>
          <t>PLANT PERFORMANCE · plantperformance.ru</t>
        </is>
      </c>
    </row>
    <row r="2">
      <c r="B2" s="2">
        <f>"ППР оборудования — "&amp;Год&amp;" год"</f>
        <v/>
      </c>
    </row>
    <row r="3">
      <c r="B3" s="3">
        <f>"Данные на "&amp;TEXT(ОтчДата,"DD.MM.YYYY")&amp;". Обновляется автоматически из реестра и журнала."</f>
        <v/>
      </c>
    </row>
    <row r="5">
      <c r="B5" s="4" t="inlineStr">
        <is>
          <t>Оборудования</t>
        </is>
      </c>
      <c r="C5" s="5" t="n"/>
      <c r="D5" s="4" t="inlineStr">
        <is>
          <t>Класс A</t>
        </is>
      </c>
      <c r="E5" s="5" t="n"/>
      <c r="F5" s="4" t="inlineStr">
        <is>
          <t>Работ в году</t>
        </is>
      </c>
      <c r="G5" s="5" t="n"/>
      <c r="I5" s="4" t="inlineStr">
        <is>
          <t>Часов в году</t>
        </is>
      </c>
      <c r="J5" s="5" t="n"/>
      <c r="K5" s="4" t="inlineStr">
        <is>
          <t>Выполнение</t>
        </is>
      </c>
      <c r="L5" s="5" t="n"/>
      <c r="M5" s="4" t="inlineStr">
        <is>
          <t>Просрочено</t>
        </is>
      </c>
      <c r="N5" s="5" t="n"/>
    </row>
    <row r="6" ht="36" customHeight="1">
      <c r="B6" s="6">
        <f>SUMPRODUCT(--(Оборудование!B6:B65&lt;&gt;""))</f>
        <v/>
      </c>
      <c r="C6" s="5" t="n"/>
      <c r="D6" s="6">
        <f>COUNTIF(Оборудование!I6:I65,"A")</f>
        <v/>
      </c>
      <c r="E6" s="5" t="n"/>
      <c r="F6" s="6">
        <f>'График'!Q66</f>
        <v/>
      </c>
      <c r="G6" s="5" t="n"/>
      <c r="I6" s="7">
        <f>'График'!R69</f>
        <v/>
      </c>
      <c r="J6" s="5" t="n"/>
      <c r="K6" s="8">
        <f>IFERROR(SUM('График'!E67:P67)/(SUM('График'!E67:P67)+SUM('График'!E68:P68)),0)</f>
        <v/>
      </c>
      <c r="L6" s="5" t="n"/>
      <c r="M6" s="9">
        <f>SUM('График'!E68:P68)</f>
        <v/>
      </c>
      <c r="N6" s="5" t="n"/>
    </row>
    <row r="7">
      <c r="B7" s="10" t="inlineStr">
        <is>
          <t>в реестре</t>
        </is>
      </c>
      <c r="C7" s="5" t="n"/>
      <c r="D7" s="10" t="inlineStr">
        <is>
          <t>критичное оборудование</t>
        </is>
      </c>
      <c r="E7" s="5" t="n"/>
      <c r="F7" s="10" t="inlineStr">
        <is>
          <t>ТО + Т + К по плану</t>
        </is>
      </c>
      <c r="G7" s="5" t="n"/>
      <c r="I7" s="10" t="inlineStr">
        <is>
          <t>трудоёмкость плана</t>
        </is>
      </c>
      <c r="J7" s="5" t="n"/>
      <c r="K7" s="10" t="inlineStr">
        <is>
          <t>от работ с наступившим сроком</t>
        </is>
      </c>
      <c r="L7" s="5" t="n"/>
      <c r="M7" s="10" t="inlineStr">
        <is>
          <t>работ без отметки</t>
        </is>
      </c>
      <c r="N7" s="5" t="n"/>
    </row>
    <row r="25">
      <c r="B25" s="11" t="inlineStr">
        <is>
          <t>Как пользоваться</t>
        </is>
      </c>
    </row>
    <row r="26" ht="26" customHeight="1">
      <c r="B26" s="12" t="inlineStr">
        <is>
          <t>1. «Оборудование»: впишите оборудование, периодичность и часы ТО, текущего и капитального ремонта, даты последних работ.</t>
        </is>
      </c>
    </row>
    <row r="27" ht="26" customHeight="1">
      <c r="B27" s="12" t="inlineStr">
        <is>
          <t>2. «График»: годовой план строится сам — по месяцам, с трудоёмкостью и загрузкой службы. Распечатайте на А3 и утвердите.</t>
        </is>
      </c>
    </row>
    <row r="28" ht="26" customHeight="1">
      <c r="B28" s="12" t="inlineStr">
        <is>
          <t>3. «Журнал выполнения»: отмечайте сделанные работы. В графике появится ✓, просроченное подсветится красным.</t>
        </is>
      </c>
    </row>
    <row r="29" ht="26" customHeight="1">
      <c r="B29" s="12" t="inlineStr">
        <is>
          <t>4. «Настройки»: год, численность ремонтников, название завода. Полная система ТОиР завода — на plantperformance.ru.</t>
        </is>
      </c>
    </row>
    <row r="33">
      <c r="B33" s="13" t="inlineStr">
        <is>
          <t>Данные для диаграмм</t>
        </is>
      </c>
    </row>
    <row r="34">
      <c r="B34" s="14" t="inlineStr">
        <is>
          <t>Месяц</t>
        </is>
      </c>
      <c r="C34" s="14" t="inlineStr">
        <is>
          <t>План, работ</t>
        </is>
      </c>
      <c r="D34" s="14" t="inlineStr">
        <is>
          <t>Выполнено</t>
        </is>
      </c>
      <c r="E34" s="14" t="inlineStr">
        <is>
          <t>Просрочено</t>
        </is>
      </c>
      <c r="F34" s="14" t="inlineStr">
        <is>
          <t>Часов план</t>
        </is>
      </c>
      <c r="G34" s="14" t="inlineStr">
        <is>
          <t>Мощность службы, ч</t>
        </is>
      </c>
      <c r="H34" s="14" t="inlineStr">
        <is>
          <t>Часов факт</t>
        </is>
      </c>
    </row>
    <row r="35">
      <c r="B35" s="15" t="inlineStr">
        <is>
          <t>Янв</t>
        </is>
      </c>
      <c r="C35" s="15">
        <f>'График'!E66</f>
        <v/>
      </c>
      <c r="D35" s="15">
        <f>'График'!E67</f>
        <v/>
      </c>
      <c r="E35" s="15">
        <f>'График'!E68</f>
        <v/>
      </c>
      <c r="F35" s="15">
        <f>'График'!E69</f>
        <v/>
      </c>
      <c r="G35" s="15">
        <f>Ремонтников*ЧасовМес*ДоляПлан</f>
        <v/>
      </c>
      <c r="H35" s="15">
        <f>SUMPRODUCT(('Журнал выполнения'!$A$6:$A$405&gt;=DATE(Год,1,1))*('Журнал выполнения'!$A$6:$A$405&lt;=EOMONTH(DATE(Год,1,1),0))*'Журнал выполнения'!$E$6:$E$405)</f>
        <v/>
      </c>
    </row>
    <row r="36">
      <c r="B36" s="15" t="inlineStr">
        <is>
          <t>Фев</t>
        </is>
      </c>
      <c r="C36" s="15">
        <f>'График'!F66</f>
        <v/>
      </c>
      <c r="D36" s="15">
        <f>'График'!F67</f>
        <v/>
      </c>
      <c r="E36" s="15">
        <f>'График'!F68</f>
        <v/>
      </c>
      <c r="F36" s="15">
        <f>'График'!F69</f>
        <v/>
      </c>
      <c r="G36" s="15">
        <f>Ремонтников*ЧасовМес*ДоляПлан</f>
        <v/>
      </c>
      <c r="H36" s="15">
        <f>SUMPRODUCT(('Журнал выполнения'!$A$6:$A$405&gt;=DATE(Год,2,1))*('Журнал выполнения'!$A$6:$A$405&lt;=EOMONTH(DATE(Год,2,1),0))*'Журнал выполнения'!$E$6:$E$405)</f>
        <v/>
      </c>
    </row>
    <row r="37">
      <c r="B37" s="15" t="inlineStr">
        <is>
          <t>Мар</t>
        </is>
      </c>
      <c r="C37" s="15">
        <f>'График'!G66</f>
        <v/>
      </c>
      <c r="D37" s="15">
        <f>'График'!G67</f>
        <v/>
      </c>
      <c r="E37" s="15">
        <f>'График'!G68</f>
        <v/>
      </c>
      <c r="F37" s="15">
        <f>'График'!G69</f>
        <v/>
      </c>
      <c r="G37" s="15">
        <f>Ремонтников*ЧасовМес*ДоляПлан</f>
        <v/>
      </c>
      <c r="H37" s="15">
        <f>SUMPRODUCT(('Журнал выполнения'!$A$6:$A$405&gt;=DATE(Год,3,1))*('Журнал выполнения'!$A$6:$A$405&lt;=EOMONTH(DATE(Год,3,1),0))*'Журнал выполнения'!$E$6:$E$405)</f>
        <v/>
      </c>
    </row>
    <row r="38">
      <c r="B38" s="15" t="inlineStr">
        <is>
          <t>Апр</t>
        </is>
      </c>
      <c r="C38" s="15">
        <f>'График'!H66</f>
        <v/>
      </c>
      <c r="D38" s="15">
        <f>'График'!H67</f>
        <v/>
      </c>
      <c r="E38" s="15">
        <f>'График'!H68</f>
        <v/>
      </c>
      <c r="F38" s="15">
        <f>'График'!H69</f>
        <v/>
      </c>
      <c r="G38" s="15">
        <f>Ремонтников*ЧасовМес*ДоляПлан</f>
        <v/>
      </c>
      <c r="H38" s="15">
        <f>SUMPRODUCT(('Журнал выполнения'!$A$6:$A$405&gt;=DATE(Год,4,1))*('Журнал выполнения'!$A$6:$A$405&lt;=EOMONTH(DATE(Год,4,1),0))*'Журнал выполнения'!$E$6:$E$405)</f>
        <v/>
      </c>
    </row>
    <row r="39">
      <c r="B39" s="15" t="inlineStr">
        <is>
          <t>Май</t>
        </is>
      </c>
      <c r="C39" s="15">
        <f>'График'!I66</f>
        <v/>
      </c>
      <c r="D39" s="15">
        <f>'График'!I67</f>
        <v/>
      </c>
      <c r="E39" s="15">
        <f>'График'!I68</f>
        <v/>
      </c>
      <c r="F39" s="15">
        <f>'График'!I69</f>
        <v/>
      </c>
      <c r="G39" s="15">
        <f>Ремонтников*ЧасовМес*ДоляПлан</f>
        <v/>
      </c>
      <c r="H39" s="15">
        <f>SUMPRODUCT(('Журнал выполнения'!$A$6:$A$405&gt;=DATE(Год,5,1))*('Журнал выполнения'!$A$6:$A$405&lt;=EOMONTH(DATE(Год,5,1),0))*'Журнал выполнения'!$E$6:$E$405)</f>
        <v/>
      </c>
    </row>
    <row r="40">
      <c r="B40" s="15" t="inlineStr">
        <is>
          <t>Июн</t>
        </is>
      </c>
      <c r="C40" s="15">
        <f>'График'!J66</f>
        <v/>
      </c>
      <c r="D40" s="15">
        <f>'График'!J67</f>
        <v/>
      </c>
      <c r="E40" s="15">
        <f>'График'!J68</f>
        <v/>
      </c>
      <c r="F40" s="15">
        <f>'График'!J69</f>
        <v/>
      </c>
      <c r="G40" s="15">
        <f>Ремонтников*ЧасовМес*ДоляПлан</f>
        <v/>
      </c>
      <c r="H40" s="15">
        <f>SUMPRODUCT(('Журнал выполнения'!$A$6:$A$405&gt;=DATE(Год,6,1))*('Журнал выполнения'!$A$6:$A$405&lt;=EOMONTH(DATE(Год,6,1),0))*'Журнал выполнения'!$E$6:$E$405)</f>
        <v/>
      </c>
    </row>
    <row r="41">
      <c r="B41" s="15" t="inlineStr">
        <is>
          <t>Июл</t>
        </is>
      </c>
      <c r="C41" s="15">
        <f>'График'!K66</f>
        <v/>
      </c>
      <c r="D41" s="15">
        <f>'График'!K67</f>
        <v/>
      </c>
      <c r="E41" s="15">
        <f>'График'!K68</f>
        <v/>
      </c>
      <c r="F41" s="15">
        <f>'График'!K69</f>
        <v/>
      </c>
      <c r="G41" s="15">
        <f>Ремонтников*ЧасовМес*ДоляПлан</f>
        <v/>
      </c>
      <c r="H41" s="15">
        <f>SUMPRODUCT(('Журнал выполнения'!$A$6:$A$405&gt;=DATE(Год,7,1))*('Журнал выполнения'!$A$6:$A$405&lt;=EOMONTH(DATE(Год,7,1),0))*'Журнал выполнения'!$E$6:$E$405)</f>
        <v/>
      </c>
    </row>
    <row r="42">
      <c r="B42" s="15" t="inlineStr">
        <is>
          <t>Авг</t>
        </is>
      </c>
      <c r="C42" s="15">
        <f>'График'!L66</f>
        <v/>
      </c>
      <c r="D42" s="15">
        <f>'График'!L67</f>
        <v/>
      </c>
      <c r="E42" s="15">
        <f>'График'!L68</f>
        <v/>
      </c>
      <c r="F42" s="15">
        <f>'График'!L69</f>
        <v/>
      </c>
      <c r="G42" s="15">
        <f>Ремонтников*ЧасовМес*ДоляПлан</f>
        <v/>
      </c>
      <c r="H42" s="15">
        <f>SUMPRODUCT(('Журнал выполнения'!$A$6:$A$405&gt;=DATE(Год,8,1))*('Журнал выполнения'!$A$6:$A$405&lt;=EOMONTH(DATE(Год,8,1),0))*'Журнал выполнения'!$E$6:$E$405)</f>
        <v/>
      </c>
    </row>
    <row r="43">
      <c r="B43" s="15" t="inlineStr">
        <is>
          <t>Сен</t>
        </is>
      </c>
      <c r="C43" s="15">
        <f>'График'!M66</f>
        <v/>
      </c>
      <c r="D43" s="15">
        <f>'График'!M67</f>
        <v/>
      </c>
      <c r="E43" s="15">
        <f>'График'!M68</f>
        <v/>
      </c>
      <c r="F43" s="15">
        <f>'График'!M69</f>
        <v/>
      </c>
      <c r="G43" s="15">
        <f>Ремонтников*ЧасовМес*ДоляПлан</f>
        <v/>
      </c>
      <c r="H43" s="15">
        <f>SUMPRODUCT(('Журнал выполнения'!$A$6:$A$405&gt;=DATE(Год,9,1))*('Журнал выполнения'!$A$6:$A$405&lt;=EOMONTH(DATE(Год,9,1),0))*'Журнал выполнения'!$E$6:$E$405)</f>
        <v/>
      </c>
    </row>
    <row r="44">
      <c r="B44" s="15" t="inlineStr">
        <is>
          <t>Окт</t>
        </is>
      </c>
      <c r="C44" s="15">
        <f>'График'!N66</f>
        <v/>
      </c>
      <c r="D44" s="15">
        <f>'График'!N67</f>
        <v/>
      </c>
      <c r="E44" s="15">
        <f>'График'!N68</f>
        <v/>
      </c>
      <c r="F44" s="15">
        <f>'График'!N69</f>
        <v/>
      </c>
      <c r="G44" s="15">
        <f>Ремонтников*ЧасовМес*ДоляПлан</f>
        <v/>
      </c>
      <c r="H44" s="15">
        <f>SUMPRODUCT(('Журнал выполнения'!$A$6:$A$405&gt;=DATE(Год,10,1))*('Журнал выполнения'!$A$6:$A$405&lt;=EOMONTH(DATE(Год,10,1),0))*'Журнал выполнения'!$E$6:$E$405)</f>
        <v/>
      </c>
    </row>
    <row r="45">
      <c r="B45" s="15" t="inlineStr">
        <is>
          <t>Ноя</t>
        </is>
      </c>
      <c r="C45" s="15">
        <f>'График'!O66</f>
        <v/>
      </c>
      <c r="D45" s="15">
        <f>'График'!O67</f>
        <v/>
      </c>
      <c r="E45" s="15">
        <f>'График'!O68</f>
        <v/>
      </c>
      <c r="F45" s="15">
        <f>'График'!O69</f>
        <v/>
      </c>
      <c r="G45" s="15">
        <f>Ремонтников*ЧасовМес*ДоляПлан</f>
        <v/>
      </c>
      <c r="H45" s="15">
        <f>SUMPRODUCT(('Журнал выполнения'!$A$6:$A$405&gt;=DATE(Год,11,1))*('Журнал выполнения'!$A$6:$A$405&lt;=EOMONTH(DATE(Год,11,1),0))*'Журнал выполнения'!$E$6:$E$405)</f>
        <v/>
      </c>
    </row>
    <row r="46">
      <c r="B46" s="15" t="inlineStr">
        <is>
          <t>Дек</t>
        </is>
      </c>
      <c r="C46" s="15">
        <f>'График'!P66</f>
        <v/>
      </c>
      <c r="D46" s="15">
        <f>'График'!P67</f>
        <v/>
      </c>
      <c r="E46" s="15">
        <f>'График'!P68</f>
        <v/>
      </c>
      <c r="F46" s="15">
        <f>'График'!P69</f>
        <v/>
      </c>
      <c r="G46" s="15">
        <f>Ремонтников*ЧасовМес*ДоляПлан</f>
        <v/>
      </c>
      <c r="H46" s="15">
        <f>SUMPRODUCT(('Журнал выполнения'!$A$6:$A$405&gt;=DATE(Год,12,1))*('Журнал выполнения'!$A$6:$A$405&lt;=EOMONTH(DATE(Год,12,1),0))*'Журнал выполнения'!$E$6:$E$405)</f>
        <v/>
      </c>
    </row>
  </sheetData>
  <mergeCells count="22">
    <mergeCell ref="B26:O26"/>
    <mergeCell ref="I6:J6"/>
    <mergeCell ref="B7:C7"/>
    <mergeCell ref="K5:L5"/>
    <mergeCell ref="F6:G6"/>
    <mergeCell ref="M5:N5"/>
    <mergeCell ref="F7:G7"/>
    <mergeCell ref="D6:E6"/>
    <mergeCell ref="B27:O27"/>
    <mergeCell ref="I7:J7"/>
    <mergeCell ref="F5:G5"/>
    <mergeCell ref="M7:N7"/>
    <mergeCell ref="D7:E7"/>
    <mergeCell ref="M6:N6"/>
    <mergeCell ref="B29:O29"/>
    <mergeCell ref="I5:J5"/>
    <mergeCell ref="B28:O28"/>
    <mergeCell ref="B6:C6"/>
    <mergeCell ref="K7:L7"/>
    <mergeCell ref="B5:C5"/>
    <mergeCell ref="D5:E5"/>
    <mergeCell ref="K6:L6"/>
  </mergeCells>
  <pageMargins left="0.75" right="0.75" top="1" bottom="1" header="0.5" footer="0.5"/>
  <pageSetup orientation="landscape" paperSize="9" fitToHeight="1" fitToWidth="1"/>
  <headerFooter>
    <oddHeader>&amp;L&amp;8 &amp;K2E75B6Plant Performance · plantperformance.ru&amp;R&amp;8 &amp;A</oddHeader>
    <oddFooter>&amp;L&amp;8 Источник: Plant Performance — система документов и программ для управления заводом · plantperformance.ru&amp;R&amp;8 Стр. &amp;P из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2E75B6"/>
    <outlinePr summaryBelow="1" summaryRight="1"/>
    <pageSetUpPr fitToPage="1"/>
  </sheetPr>
  <dimension ref="A1:S73"/>
  <sheetViews>
    <sheetView showGridLines="0"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2" customWidth="1" min="2" max="2"/>
    <col width="16" customWidth="1" min="3" max="3"/>
    <col width="7" customWidth="1" min="4" max="4"/>
    <col width="6.2" customWidth="1" min="5" max="5"/>
    <col width="6.2" customWidth="1" min="6" max="6"/>
    <col width="6.2" customWidth="1" min="7" max="7"/>
    <col width="6.2" customWidth="1" min="8" max="8"/>
    <col width="6.2" customWidth="1" min="9" max="9"/>
    <col width="6.2" customWidth="1" min="10" max="10"/>
    <col width="6.2" customWidth="1" min="11" max="11"/>
    <col width="6.2" customWidth="1" min="12" max="12"/>
    <col width="6.2" customWidth="1" min="13" max="13"/>
    <col width="6.2" customWidth="1" min="14" max="14"/>
    <col width="6.2" customWidth="1" min="15" max="15"/>
    <col width="6.2" customWidth="1" min="16" max="16"/>
    <col width="7" customWidth="1" min="17" max="17"/>
    <col width="8" customWidth="1" min="18" max="18"/>
    <col width="9" customWidth="1" min="19" max="19"/>
  </cols>
  <sheetData>
    <row r="1">
      <c r="A1" s="1" t="inlineStr">
        <is>
          <t>PLANT PERFORMANCE · plantperformance.ru</t>
        </is>
      </c>
    </row>
    <row r="2">
      <c r="A2" s="16">
        <f>"Годовой график планово-предупредительного ремонта оборудования на "&amp;Год&amp;" год"</f>
        <v/>
      </c>
    </row>
    <row r="3">
      <c r="A3" s="3">
        <f>Предприятие&amp;"   ·   УТВЕРЖДАЮ: "&amp;Утверждает</f>
        <v/>
      </c>
    </row>
    <row r="5" ht="22" customHeight="1">
      <c r="A5" s="14" t="inlineStr">
        <is>
          <t>Инв. №</t>
        </is>
      </c>
      <c r="B5" s="14" t="inlineStr">
        <is>
          <t>Оборудование</t>
        </is>
      </c>
      <c r="C5" s="14" t="inlineStr">
        <is>
          <t>Участок</t>
        </is>
      </c>
      <c r="D5" s="14" t="inlineStr">
        <is>
          <t>Класс</t>
        </is>
      </c>
      <c r="E5" s="14" t="inlineStr">
        <is>
          <t>Янв</t>
        </is>
      </c>
      <c r="F5" s="14" t="inlineStr">
        <is>
          <t>Фев</t>
        </is>
      </c>
      <c r="G5" s="14" t="inlineStr">
        <is>
          <t>Мар</t>
        </is>
      </c>
      <c r="H5" s="14" t="inlineStr">
        <is>
          <t>Апр</t>
        </is>
      </c>
      <c r="I5" s="14" t="inlineStr">
        <is>
          <t>Май</t>
        </is>
      </c>
      <c r="J5" s="14" t="inlineStr">
        <is>
          <t>Июн</t>
        </is>
      </c>
      <c r="K5" s="14" t="inlineStr">
        <is>
          <t>Июл</t>
        </is>
      </c>
      <c r="L5" s="14" t="inlineStr">
        <is>
          <t>Авг</t>
        </is>
      </c>
      <c r="M5" s="14" t="inlineStr">
        <is>
          <t>Сен</t>
        </is>
      </c>
      <c r="N5" s="14" t="inlineStr">
        <is>
          <t>Окт</t>
        </is>
      </c>
      <c r="O5" s="14" t="inlineStr">
        <is>
          <t>Ноя</t>
        </is>
      </c>
      <c r="P5" s="14" t="inlineStr">
        <is>
          <t>Дек</t>
        </is>
      </c>
      <c r="Q5" s="14" t="inlineStr">
        <is>
          <t>Работ</t>
        </is>
      </c>
      <c r="R5" s="14" t="inlineStr">
        <is>
          <t>Часов</t>
        </is>
      </c>
      <c r="S5" s="14" t="inlineStr">
        <is>
          <t>Выполн.</t>
        </is>
      </c>
    </row>
    <row r="6" ht="18" customHeight="1">
      <c r="A6" s="17">
        <f>IF(Оборудование!A6="","",Оборудование!A6)</f>
        <v/>
      </c>
      <c r="B6" s="18">
        <f>IF(Оборудование!B6="","",Оборудование!B6)</f>
        <v/>
      </c>
      <c r="C6" s="18">
        <f>IF(Оборудование!C6="","",Оборудование!C6)</f>
        <v/>
      </c>
      <c r="D6" s="17">
        <f>IF(Оборудование!I6="","",Оборудование!I6)</f>
        <v/>
      </c>
      <c r="E6" s="19">
        <f>IF('Расчёт'!B6="","",'Расчёт'!B6&amp;IF('Расчёт'!AB6="В"," ✓",IF('Расчёт'!AB6="Х"," !","")))</f>
        <v/>
      </c>
      <c r="F6" s="19">
        <f>IF('Расчёт'!C6="","",'Расчёт'!C6&amp;IF('Расчёт'!AC6="В"," ✓",IF('Расчёт'!AC6="Х"," !","")))</f>
        <v/>
      </c>
      <c r="G6" s="19">
        <f>IF('Расчёт'!D6="","",'Расчёт'!D6&amp;IF('Расчёт'!AD6="В"," ✓",IF('Расчёт'!AD6="Х"," !","")))</f>
        <v/>
      </c>
      <c r="H6" s="19">
        <f>IF('Расчёт'!E6="","",'Расчёт'!E6&amp;IF('Расчёт'!AE6="В"," ✓",IF('Расчёт'!AE6="Х"," !","")))</f>
        <v/>
      </c>
      <c r="I6" s="19">
        <f>IF('Расчёт'!F6="","",'Расчёт'!F6&amp;IF('Расчёт'!AF6="В"," ✓",IF('Расчёт'!AF6="Х"," !","")))</f>
        <v/>
      </c>
      <c r="J6" s="19">
        <f>IF('Расчёт'!G6="","",'Расчёт'!G6&amp;IF('Расчёт'!AG6="В"," ✓",IF('Расчёт'!AG6="Х"," !","")))</f>
        <v/>
      </c>
      <c r="K6" s="19">
        <f>IF('Расчёт'!H6="","",'Расчёт'!H6&amp;IF('Расчёт'!AH6="В"," ✓",IF('Расчёт'!AH6="Х"," !","")))</f>
        <v/>
      </c>
      <c r="L6" s="19">
        <f>IF('Расчёт'!I6="","",'Расчёт'!I6&amp;IF('Расчёт'!AI6="В"," ✓",IF('Расчёт'!AI6="Х"," !","")))</f>
        <v/>
      </c>
      <c r="M6" s="19">
        <f>IF('Расчёт'!J6="","",'Расчёт'!J6&amp;IF('Расчёт'!AJ6="В"," ✓",IF('Расчёт'!AJ6="Х"," !","")))</f>
        <v/>
      </c>
      <c r="N6" s="19">
        <f>IF('Расчёт'!K6="","",'Расчёт'!K6&amp;IF('Расчёт'!AK6="В"," ✓",IF('Расчёт'!AK6="Х"," !","")))</f>
        <v/>
      </c>
      <c r="O6" s="19">
        <f>IF('Расчёт'!L6="","",'Расчёт'!L6&amp;IF('Расчёт'!AL6="В"," ✓",IF('Расчёт'!AL6="Х"," !","")))</f>
        <v/>
      </c>
      <c r="P6" s="19">
        <f>IF('Расчёт'!M6="","",'Расчёт'!M6&amp;IF('Расчёт'!AM6="В"," ✓",IF('Расчёт'!AM6="Х"," !","")))</f>
        <v/>
      </c>
      <c r="Q6" s="17">
        <f>IF(B6="","",COUNTIF('Расчёт'!AB6:AM6,"?"))</f>
        <v/>
      </c>
      <c r="R6" s="17">
        <f>IF(B6="","",SUM('Расчёт'!O6:Z6))</f>
        <v/>
      </c>
      <c r="S6" s="20">
        <f>IF(OR(B6="",COUNTIF('Расчёт'!AB6:AM6,"В")+COUNTIF('Расчёт'!AB6:AM6,"Х")=0),"",COUNTIF('Расчёт'!AB6:AM6,"В")/(COUNTIF('Расчёт'!AB6:AM6,"В")+COUNTIF('Расчёт'!AB6:AM6,"Х")))</f>
        <v/>
      </c>
    </row>
    <row r="7" ht="18" customHeight="1">
      <c r="A7" s="17">
        <f>IF(Оборудование!A7="","",Оборудование!A7)</f>
        <v/>
      </c>
      <c r="B7" s="18">
        <f>IF(Оборудование!B7="","",Оборудование!B7)</f>
        <v/>
      </c>
      <c r="C7" s="18">
        <f>IF(Оборудование!C7="","",Оборудование!C7)</f>
        <v/>
      </c>
      <c r="D7" s="17">
        <f>IF(Оборудование!I7="","",Оборудование!I7)</f>
        <v/>
      </c>
      <c r="E7" s="19">
        <f>IF('Расчёт'!B7="","",'Расчёт'!B7&amp;IF('Расчёт'!AB7="В"," ✓",IF('Расчёт'!AB7="Х"," !","")))</f>
        <v/>
      </c>
      <c r="F7" s="19">
        <f>IF('Расчёт'!C7="","",'Расчёт'!C7&amp;IF('Расчёт'!AC7="В"," ✓",IF('Расчёт'!AC7="Х"," !","")))</f>
        <v/>
      </c>
      <c r="G7" s="19">
        <f>IF('Расчёт'!D7="","",'Расчёт'!D7&amp;IF('Расчёт'!AD7="В"," ✓",IF('Расчёт'!AD7="Х"," !","")))</f>
        <v/>
      </c>
      <c r="H7" s="19">
        <f>IF('Расчёт'!E7="","",'Расчёт'!E7&amp;IF('Расчёт'!AE7="В"," ✓",IF('Расчёт'!AE7="Х"," !","")))</f>
        <v/>
      </c>
      <c r="I7" s="19">
        <f>IF('Расчёт'!F7="","",'Расчёт'!F7&amp;IF('Расчёт'!AF7="В"," ✓",IF('Расчёт'!AF7="Х"," !","")))</f>
        <v/>
      </c>
      <c r="J7" s="19">
        <f>IF('Расчёт'!G7="","",'Расчёт'!G7&amp;IF('Расчёт'!AG7="В"," ✓",IF('Расчёт'!AG7="Х"," !","")))</f>
        <v/>
      </c>
      <c r="K7" s="19">
        <f>IF('Расчёт'!H7="","",'Расчёт'!H7&amp;IF('Расчёт'!AH7="В"," ✓",IF('Расчёт'!AH7="Х"," !","")))</f>
        <v/>
      </c>
      <c r="L7" s="19">
        <f>IF('Расчёт'!I7="","",'Расчёт'!I7&amp;IF('Расчёт'!AI7="В"," ✓",IF('Расчёт'!AI7="Х"," !","")))</f>
        <v/>
      </c>
      <c r="M7" s="19">
        <f>IF('Расчёт'!J7="","",'Расчёт'!J7&amp;IF('Расчёт'!AJ7="В"," ✓",IF('Расчёт'!AJ7="Х"," !","")))</f>
        <v/>
      </c>
      <c r="N7" s="19">
        <f>IF('Расчёт'!K7="","",'Расчёт'!K7&amp;IF('Расчёт'!AK7="В"," ✓",IF('Расчёт'!AK7="Х"," !","")))</f>
        <v/>
      </c>
      <c r="O7" s="19">
        <f>IF('Расчёт'!L7="","",'Расчёт'!L7&amp;IF('Расчёт'!AL7="В"," ✓",IF('Расчёт'!AL7="Х"," !","")))</f>
        <v/>
      </c>
      <c r="P7" s="19">
        <f>IF('Расчёт'!M7="","",'Расчёт'!M7&amp;IF('Расчёт'!AM7="В"," ✓",IF('Расчёт'!AM7="Х"," !","")))</f>
        <v/>
      </c>
      <c r="Q7" s="17">
        <f>IF(B7="","",COUNTIF('Расчёт'!AB7:AM7,"?"))</f>
        <v/>
      </c>
      <c r="R7" s="17">
        <f>IF(B7="","",SUM('Расчёт'!O7:Z7))</f>
        <v/>
      </c>
      <c r="S7" s="20">
        <f>IF(OR(B7="",COUNTIF('Расчёт'!AB7:AM7,"В")+COUNTIF('Расчёт'!AB7:AM7,"Х")=0),"",COUNTIF('Расчёт'!AB7:AM7,"В")/(COUNTIF('Расчёт'!AB7:AM7,"В")+COUNTIF('Расчёт'!AB7:AM7,"Х")))</f>
        <v/>
      </c>
    </row>
    <row r="8" ht="18" customHeight="1">
      <c r="A8" s="17">
        <f>IF(Оборудование!A8="","",Оборудование!A8)</f>
        <v/>
      </c>
      <c r="B8" s="18">
        <f>IF(Оборудование!B8="","",Оборудование!B8)</f>
        <v/>
      </c>
      <c r="C8" s="18">
        <f>IF(Оборудование!C8="","",Оборудование!C8)</f>
        <v/>
      </c>
      <c r="D8" s="17">
        <f>IF(Оборудование!I8="","",Оборудование!I8)</f>
        <v/>
      </c>
      <c r="E8" s="19">
        <f>IF('Расчёт'!B8="","",'Расчёт'!B8&amp;IF('Расчёт'!AB8="В"," ✓",IF('Расчёт'!AB8="Х"," !","")))</f>
        <v/>
      </c>
      <c r="F8" s="19">
        <f>IF('Расчёт'!C8="","",'Расчёт'!C8&amp;IF('Расчёт'!AC8="В"," ✓",IF('Расчёт'!AC8="Х"," !","")))</f>
        <v/>
      </c>
      <c r="G8" s="19">
        <f>IF('Расчёт'!D8="","",'Расчёт'!D8&amp;IF('Расчёт'!AD8="В"," ✓",IF('Расчёт'!AD8="Х"," !","")))</f>
        <v/>
      </c>
      <c r="H8" s="19">
        <f>IF('Расчёт'!E8="","",'Расчёт'!E8&amp;IF('Расчёт'!AE8="В"," ✓",IF('Расчёт'!AE8="Х"," !","")))</f>
        <v/>
      </c>
      <c r="I8" s="19">
        <f>IF('Расчёт'!F8="","",'Расчёт'!F8&amp;IF('Расчёт'!AF8="В"," ✓",IF('Расчёт'!AF8="Х"," !","")))</f>
        <v/>
      </c>
      <c r="J8" s="19">
        <f>IF('Расчёт'!G8="","",'Расчёт'!G8&amp;IF('Расчёт'!AG8="В"," ✓",IF('Расчёт'!AG8="Х"," !","")))</f>
        <v/>
      </c>
      <c r="K8" s="19">
        <f>IF('Расчёт'!H8="","",'Расчёт'!H8&amp;IF('Расчёт'!AH8="В"," ✓",IF('Расчёт'!AH8="Х"," !","")))</f>
        <v/>
      </c>
      <c r="L8" s="19">
        <f>IF('Расчёт'!I8="","",'Расчёт'!I8&amp;IF('Расчёт'!AI8="В"," ✓",IF('Расчёт'!AI8="Х"," !","")))</f>
        <v/>
      </c>
      <c r="M8" s="19">
        <f>IF('Расчёт'!J8="","",'Расчёт'!J8&amp;IF('Расчёт'!AJ8="В"," ✓",IF('Расчёт'!AJ8="Х"," !","")))</f>
        <v/>
      </c>
      <c r="N8" s="19">
        <f>IF('Расчёт'!K8="","",'Расчёт'!K8&amp;IF('Расчёт'!AK8="В"," ✓",IF('Расчёт'!AK8="Х"," !","")))</f>
        <v/>
      </c>
      <c r="O8" s="19">
        <f>IF('Расчёт'!L8="","",'Расчёт'!L8&amp;IF('Расчёт'!AL8="В"," ✓",IF('Расчёт'!AL8="Х"," !","")))</f>
        <v/>
      </c>
      <c r="P8" s="19">
        <f>IF('Расчёт'!M8="","",'Расчёт'!M8&amp;IF('Расчёт'!AM8="В"," ✓",IF('Расчёт'!AM8="Х"," !","")))</f>
        <v/>
      </c>
      <c r="Q8" s="17">
        <f>IF(B8="","",COUNTIF('Расчёт'!AB8:AM8,"?"))</f>
        <v/>
      </c>
      <c r="R8" s="17">
        <f>IF(B8="","",SUM('Расчёт'!O8:Z8))</f>
        <v/>
      </c>
      <c r="S8" s="20">
        <f>IF(OR(B8="",COUNTIF('Расчёт'!AB8:AM8,"В")+COUNTIF('Расчёт'!AB8:AM8,"Х")=0),"",COUNTIF('Расчёт'!AB8:AM8,"В")/(COUNTIF('Расчёт'!AB8:AM8,"В")+COUNTIF('Расчёт'!AB8:AM8,"Х")))</f>
        <v/>
      </c>
    </row>
    <row r="9" ht="18" customHeight="1">
      <c r="A9" s="17">
        <f>IF(Оборудование!A9="","",Оборудование!A9)</f>
        <v/>
      </c>
      <c r="B9" s="18">
        <f>IF(Оборудование!B9="","",Оборудование!B9)</f>
        <v/>
      </c>
      <c r="C9" s="18">
        <f>IF(Оборудование!C9="","",Оборудование!C9)</f>
        <v/>
      </c>
      <c r="D9" s="17">
        <f>IF(Оборудование!I9="","",Оборудование!I9)</f>
        <v/>
      </c>
      <c r="E9" s="19">
        <f>IF('Расчёт'!B9="","",'Расчёт'!B9&amp;IF('Расчёт'!AB9="В"," ✓",IF('Расчёт'!AB9="Х"," !","")))</f>
        <v/>
      </c>
      <c r="F9" s="19">
        <f>IF('Расчёт'!C9="","",'Расчёт'!C9&amp;IF('Расчёт'!AC9="В"," ✓",IF('Расчёт'!AC9="Х"," !","")))</f>
        <v/>
      </c>
      <c r="G9" s="19">
        <f>IF('Расчёт'!D9="","",'Расчёт'!D9&amp;IF('Расчёт'!AD9="В"," ✓",IF('Расчёт'!AD9="Х"," !","")))</f>
        <v/>
      </c>
      <c r="H9" s="19">
        <f>IF('Расчёт'!E9="","",'Расчёт'!E9&amp;IF('Расчёт'!AE9="В"," ✓",IF('Расчёт'!AE9="Х"," !","")))</f>
        <v/>
      </c>
      <c r="I9" s="19">
        <f>IF('Расчёт'!F9="","",'Расчёт'!F9&amp;IF('Расчёт'!AF9="В"," ✓",IF('Расчёт'!AF9="Х"," !","")))</f>
        <v/>
      </c>
      <c r="J9" s="19">
        <f>IF('Расчёт'!G9="","",'Расчёт'!G9&amp;IF('Расчёт'!AG9="В"," ✓",IF('Расчёт'!AG9="Х"," !","")))</f>
        <v/>
      </c>
      <c r="K9" s="19">
        <f>IF('Расчёт'!H9="","",'Расчёт'!H9&amp;IF('Расчёт'!AH9="В"," ✓",IF('Расчёт'!AH9="Х"," !","")))</f>
        <v/>
      </c>
      <c r="L9" s="19">
        <f>IF('Расчёт'!I9="","",'Расчёт'!I9&amp;IF('Расчёт'!AI9="В"," ✓",IF('Расчёт'!AI9="Х"," !","")))</f>
        <v/>
      </c>
      <c r="M9" s="19">
        <f>IF('Расчёт'!J9="","",'Расчёт'!J9&amp;IF('Расчёт'!AJ9="В"," ✓",IF('Расчёт'!AJ9="Х"," !","")))</f>
        <v/>
      </c>
      <c r="N9" s="19">
        <f>IF('Расчёт'!K9="","",'Расчёт'!K9&amp;IF('Расчёт'!AK9="В"," ✓",IF('Расчёт'!AK9="Х"," !","")))</f>
        <v/>
      </c>
      <c r="O9" s="19">
        <f>IF('Расчёт'!L9="","",'Расчёт'!L9&amp;IF('Расчёт'!AL9="В"," ✓",IF('Расчёт'!AL9="Х"," !","")))</f>
        <v/>
      </c>
      <c r="P9" s="19">
        <f>IF('Расчёт'!M9="","",'Расчёт'!M9&amp;IF('Расчёт'!AM9="В"," ✓",IF('Расчёт'!AM9="Х"," !","")))</f>
        <v/>
      </c>
      <c r="Q9" s="17">
        <f>IF(B9="","",COUNTIF('Расчёт'!AB9:AM9,"?"))</f>
        <v/>
      </c>
      <c r="R9" s="17">
        <f>IF(B9="","",SUM('Расчёт'!O9:Z9))</f>
        <v/>
      </c>
      <c r="S9" s="20">
        <f>IF(OR(B9="",COUNTIF('Расчёт'!AB9:AM9,"В")+COUNTIF('Расчёт'!AB9:AM9,"Х")=0),"",COUNTIF('Расчёт'!AB9:AM9,"В")/(COUNTIF('Расчёт'!AB9:AM9,"В")+COUNTIF('Расчёт'!AB9:AM9,"Х")))</f>
        <v/>
      </c>
    </row>
    <row r="10" ht="18" customHeight="1">
      <c r="A10" s="17">
        <f>IF(Оборудование!A10="","",Оборудование!A10)</f>
        <v/>
      </c>
      <c r="B10" s="18">
        <f>IF(Оборудование!B10="","",Оборудование!B10)</f>
        <v/>
      </c>
      <c r="C10" s="18">
        <f>IF(Оборудование!C10="","",Оборудование!C10)</f>
        <v/>
      </c>
      <c r="D10" s="17">
        <f>IF(Оборудование!I10="","",Оборудование!I10)</f>
        <v/>
      </c>
      <c r="E10" s="19">
        <f>IF('Расчёт'!B10="","",'Расчёт'!B10&amp;IF('Расчёт'!AB10="В"," ✓",IF('Расчёт'!AB10="Х"," !","")))</f>
        <v/>
      </c>
      <c r="F10" s="19">
        <f>IF('Расчёт'!C10="","",'Расчёт'!C10&amp;IF('Расчёт'!AC10="В"," ✓",IF('Расчёт'!AC10="Х"," !","")))</f>
        <v/>
      </c>
      <c r="G10" s="19">
        <f>IF('Расчёт'!D10="","",'Расчёт'!D10&amp;IF('Расчёт'!AD10="В"," ✓",IF('Расчёт'!AD10="Х"," !","")))</f>
        <v/>
      </c>
      <c r="H10" s="19">
        <f>IF('Расчёт'!E10="","",'Расчёт'!E10&amp;IF('Расчёт'!AE10="В"," ✓",IF('Расчёт'!AE10="Х"," !","")))</f>
        <v/>
      </c>
      <c r="I10" s="19">
        <f>IF('Расчёт'!F10="","",'Расчёт'!F10&amp;IF('Расчёт'!AF10="В"," ✓",IF('Расчёт'!AF10="Х"," !","")))</f>
        <v/>
      </c>
      <c r="J10" s="19">
        <f>IF('Расчёт'!G10="","",'Расчёт'!G10&amp;IF('Расчёт'!AG10="В"," ✓",IF('Расчёт'!AG10="Х"," !","")))</f>
        <v/>
      </c>
      <c r="K10" s="19">
        <f>IF('Расчёт'!H10="","",'Расчёт'!H10&amp;IF('Расчёт'!AH10="В"," ✓",IF('Расчёт'!AH10="Х"," !","")))</f>
        <v/>
      </c>
      <c r="L10" s="19">
        <f>IF('Расчёт'!I10="","",'Расчёт'!I10&amp;IF('Расчёт'!AI10="В"," ✓",IF('Расчёт'!AI10="Х"," !","")))</f>
        <v/>
      </c>
      <c r="M10" s="19">
        <f>IF('Расчёт'!J10="","",'Расчёт'!J10&amp;IF('Расчёт'!AJ10="В"," ✓",IF('Расчёт'!AJ10="Х"," !","")))</f>
        <v/>
      </c>
      <c r="N10" s="19">
        <f>IF('Расчёт'!K10="","",'Расчёт'!K10&amp;IF('Расчёт'!AK10="В"," ✓",IF('Расчёт'!AK10="Х"," !","")))</f>
        <v/>
      </c>
      <c r="O10" s="19">
        <f>IF('Расчёт'!L10="","",'Расчёт'!L10&amp;IF('Расчёт'!AL10="В"," ✓",IF('Расчёт'!AL10="Х"," !","")))</f>
        <v/>
      </c>
      <c r="P10" s="19">
        <f>IF('Расчёт'!M10="","",'Расчёт'!M10&amp;IF('Расчёт'!AM10="В"," ✓",IF('Расчёт'!AM10="Х"," !","")))</f>
        <v/>
      </c>
      <c r="Q10" s="17">
        <f>IF(B10="","",COUNTIF('Расчёт'!AB10:AM10,"?"))</f>
        <v/>
      </c>
      <c r="R10" s="17">
        <f>IF(B10="","",SUM('Расчёт'!O10:Z10))</f>
        <v/>
      </c>
      <c r="S10" s="20">
        <f>IF(OR(B10="",COUNTIF('Расчёт'!AB10:AM10,"В")+COUNTIF('Расчёт'!AB10:AM10,"Х")=0),"",COUNTIF('Расчёт'!AB10:AM10,"В")/(COUNTIF('Расчёт'!AB10:AM10,"В")+COUNTIF('Расчёт'!AB10:AM10,"Х")))</f>
        <v/>
      </c>
    </row>
    <row r="11" ht="18" customHeight="1">
      <c r="A11" s="17">
        <f>IF(Оборудование!A11="","",Оборудование!A11)</f>
        <v/>
      </c>
      <c r="B11" s="18">
        <f>IF(Оборудование!B11="","",Оборудование!B11)</f>
        <v/>
      </c>
      <c r="C11" s="18">
        <f>IF(Оборудование!C11="","",Оборудование!C11)</f>
        <v/>
      </c>
      <c r="D11" s="17">
        <f>IF(Оборудование!I11="","",Оборудование!I11)</f>
        <v/>
      </c>
      <c r="E11" s="19">
        <f>IF('Расчёт'!B11="","",'Расчёт'!B11&amp;IF('Расчёт'!AB11="В"," ✓",IF('Расчёт'!AB11="Х"," !","")))</f>
        <v/>
      </c>
      <c r="F11" s="19">
        <f>IF('Расчёт'!C11="","",'Расчёт'!C11&amp;IF('Расчёт'!AC11="В"," ✓",IF('Расчёт'!AC11="Х"," !","")))</f>
        <v/>
      </c>
      <c r="G11" s="19">
        <f>IF('Расчёт'!D11="","",'Расчёт'!D11&amp;IF('Расчёт'!AD11="В"," ✓",IF('Расчёт'!AD11="Х"," !","")))</f>
        <v/>
      </c>
      <c r="H11" s="19">
        <f>IF('Расчёт'!E11="","",'Расчёт'!E11&amp;IF('Расчёт'!AE11="В"," ✓",IF('Расчёт'!AE11="Х"," !","")))</f>
        <v/>
      </c>
      <c r="I11" s="19">
        <f>IF('Расчёт'!F11="","",'Расчёт'!F11&amp;IF('Расчёт'!AF11="В"," ✓",IF('Расчёт'!AF11="Х"," !","")))</f>
        <v/>
      </c>
      <c r="J11" s="19">
        <f>IF('Расчёт'!G11="","",'Расчёт'!G11&amp;IF('Расчёт'!AG11="В"," ✓",IF('Расчёт'!AG11="Х"," !","")))</f>
        <v/>
      </c>
      <c r="K11" s="19">
        <f>IF('Расчёт'!H11="","",'Расчёт'!H11&amp;IF('Расчёт'!AH11="В"," ✓",IF('Расчёт'!AH11="Х"," !","")))</f>
        <v/>
      </c>
      <c r="L11" s="19">
        <f>IF('Расчёт'!I11="","",'Расчёт'!I11&amp;IF('Расчёт'!AI11="В"," ✓",IF('Расчёт'!AI11="Х"," !","")))</f>
        <v/>
      </c>
      <c r="M11" s="19">
        <f>IF('Расчёт'!J11="","",'Расчёт'!J11&amp;IF('Расчёт'!AJ11="В"," ✓",IF('Расчёт'!AJ11="Х"," !","")))</f>
        <v/>
      </c>
      <c r="N11" s="19">
        <f>IF('Расчёт'!K11="","",'Расчёт'!K11&amp;IF('Расчёт'!AK11="В"," ✓",IF('Расчёт'!AK11="Х"," !","")))</f>
        <v/>
      </c>
      <c r="O11" s="19">
        <f>IF('Расчёт'!L11="","",'Расчёт'!L11&amp;IF('Расчёт'!AL11="В"," ✓",IF('Расчёт'!AL11="Х"," !","")))</f>
        <v/>
      </c>
      <c r="P11" s="19">
        <f>IF('Расчёт'!M11="","",'Расчёт'!M11&amp;IF('Расчёт'!AM11="В"," ✓",IF('Расчёт'!AM11="Х"," !","")))</f>
        <v/>
      </c>
      <c r="Q11" s="17">
        <f>IF(B11="","",COUNTIF('Расчёт'!AB11:AM11,"?"))</f>
        <v/>
      </c>
      <c r="R11" s="17">
        <f>IF(B11="","",SUM('Расчёт'!O11:Z11))</f>
        <v/>
      </c>
      <c r="S11" s="20">
        <f>IF(OR(B11="",COUNTIF('Расчёт'!AB11:AM11,"В")+COUNTIF('Расчёт'!AB11:AM11,"Х")=0),"",COUNTIF('Расчёт'!AB11:AM11,"В")/(COUNTIF('Расчёт'!AB11:AM11,"В")+COUNTIF('Расчёт'!AB11:AM11,"Х")))</f>
        <v/>
      </c>
    </row>
    <row r="12" ht="18" customHeight="1">
      <c r="A12" s="17">
        <f>IF(Оборудование!A12="","",Оборудование!A12)</f>
        <v/>
      </c>
      <c r="B12" s="18">
        <f>IF(Оборудование!B12="","",Оборудование!B12)</f>
        <v/>
      </c>
      <c r="C12" s="18">
        <f>IF(Оборудование!C12="","",Оборудование!C12)</f>
        <v/>
      </c>
      <c r="D12" s="17">
        <f>IF(Оборудование!I12="","",Оборудование!I12)</f>
        <v/>
      </c>
      <c r="E12" s="19">
        <f>IF('Расчёт'!B12="","",'Расчёт'!B12&amp;IF('Расчёт'!AB12="В"," ✓",IF('Расчёт'!AB12="Х"," !","")))</f>
        <v/>
      </c>
      <c r="F12" s="19">
        <f>IF('Расчёт'!C12="","",'Расчёт'!C12&amp;IF('Расчёт'!AC12="В"," ✓",IF('Расчёт'!AC12="Х"," !","")))</f>
        <v/>
      </c>
      <c r="G12" s="19">
        <f>IF('Расчёт'!D12="","",'Расчёт'!D12&amp;IF('Расчёт'!AD12="В"," ✓",IF('Расчёт'!AD12="Х"," !","")))</f>
        <v/>
      </c>
      <c r="H12" s="19">
        <f>IF('Расчёт'!E12="","",'Расчёт'!E12&amp;IF('Расчёт'!AE12="В"," ✓",IF('Расчёт'!AE12="Х"," !","")))</f>
        <v/>
      </c>
      <c r="I12" s="19">
        <f>IF('Расчёт'!F12="","",'Расчёт'!F12&amp;IF('Расчёт'!AF12="В"," ✓",IF('Расчёт'!AF12="Х"," !","")))</f>
        <v/>
      </c>
      <c r="J12" s="19">
        <f>IF('Расчёт'!G12="","",'Расчёт'!G12&amp;IF('Расчёт'!AG12="В"," ✓",IF('Расчёт'!AG12="Х"," !","")))</f>
        <v/>
      </c>
      <c r="K12" s="19">
        <f>IF('Расчёт'!H12="","",'Расчёт'!H12&amp;IF('Расчёт'!AH12="В"," ✓",IF('Расчёт'!AH12="Х"," !","")))</f>
        <v/>
      </c>
      <c r="L12" s="19">
        <f>IF('Расчёт'!I12="","",'Расчёт'!I12&amp;IF('Расчёт'!AI12="В"," ✓",IF('Расчёт'!AI12="Х"," !","")))</f>
        <v/>
      </c>
      <c r="M12" s="19">
        <f>IF('Расчёт'!J12="","",'Расчёт'!J12&amp;IF('Расчёт'!AJ12="В"," ✓",IF('Расчёт'!AJ12="Х"," !","")))</f>
        <v/>
      </c>
      <c r="N12" s="19">
        <f>IF('Расчёт'!K12="","",'Расчёт'!K12&amp;IF('Расчёт'!AK12="В"," ✓",IF('Расчёт'!AK12="Х"," !","")))</f>
        <v/>
      </c>
      <c r="O12" s="19">
        <f>IF('Расчёт'!L12="","",'Расчёт'!L12&amp;IF('Расчёт'!AL12="В"," ✓",IF('Расчёт'!AL12="Х"," !","")))</f>
        <v/>
      </c>
      <c r="P12" s="19">
        <f>IF('Расчёт'!M12="","",'Расчёт'!M12&amp;IF('Расчёт'!AM12="В"," ✓",IF('Расчёт'!AM12="Х"," !","")))</f>
        <v/>
      </c>
      <c r="Q12" s="17">
        <f>IF(B12="","",COUNTIF('Расчёт'!AB12:AM12,"?"))</f>
        <v/>
      </c>
      <c r="R12" s="17">
        <f>IF(B12="","",SUM('Расчёт'!O12:Z12))</f>
        <v/>
      </c>
      <c r="S12" s="20">
        <f>IF(OR(B12="",COUNTIF('Расчёт'!AB12:AM12,"В")+COUNTIF('Расчёт'!AB12:AM12,"Х")=0),"",COUNTIF('Расчёт'!AB12:AM12,"В")/(COUNTIF('Расчёт'!AB12:AM12,"В")+COUNTIF('Расчёт'!AB12:AM12,"Х")))</f>
        <v/>
      </c>
    </row>
    <row r="13" ht="18" customHeight="1">
      <c r="A13" s="17">
        <f>IF(Оборудование!A13="","",Оборудование!A13)</f>
        <v/>
      </c>
      <c r="B13" s="18">
        <f>IF(Оборудование!B13="","",Оборудование!B13)</f>
        <v/>
      </c>
      <c r="C13" s="18">
        <f>IF(Оборудование!C13="","",Оборудование!C13)</f>
        <v/>
      </c>
      <c r="D13" s="17">
        <f>IF(Оборудование!I13="","",Оборудование!I13)</f>
        <v/>
      </c>
      <c r="E13" s="19">
        <f>IF('Расчёт'!B13="","",'Расчёт'!B13&amp;IF('Расчёт'!AB13="В"," ✓",IF('Расчёт'!AB13="Х"," !","")))</f>
        <v/>
      </c>
      <c r="F13" s="19">
        <f>IF('Расчёт'!C13="","",'Расчёт'!C13&amp;IF('Расчёт'!AC13="В"," ✓",IF('Расчёт'!AC13="Х"," !","")))</f>
        <v/>
      </c>
      <c r="G13" s="19">
        <f>IF('Расчёт'!D13="","",'Расчёт'!D13&amp;IF('Расчёт'!AD13="В"," ✓",IF('Расчёт'!AD13="Х"," !","")))</f>
        <v/>
      </c>
      <c r="H13" s="19">
        <f>IF('Расчёт'!E13="","",'Расчёт'!E13&amp;IF('Расчёт'!AE13="В"," ✓",IF('Расчёт'!AE13="Х"," !","")))</f>
        <v/>
      </c>
      <c r="I13" s="19">
        <f>IF('Расчёт'!F13="","",'Расчёт'!F13&amp;IF('Расчёт'!AF13="В"," ✓",IF('Расчёт'!AF13="Х"," !","")))</f>
        <v/>
      </c>
      <c r="J13" s="19">
        <f>IF('Расчёт'!G13="","",'Расчёт'!G13&amp;IF('Расчёт'!AG13="В"," ✓",IF('Расчёт'!AG13="Х"," !","")))</f>
        <v/>
      </c>
      <c r="K13" s="19">
        <f>IF('Расчёт'!H13="","",'Расчёт'!H13&amp;IF('Расчёт'!AH13="В"," ✓",IF('Расчёт'!AH13="Х"," !","")))</f>
        <v/>
      </c>
      <c r="L13" s="19">
        <f>IF('Расчёт'!I13="","",'Расчёт'!I13&amp;IF('Расчёт'!AI13="В"," ✓",IF('Расчёт'!AI13="Х"," !","")))</f>
        <v/>
      </c>
      <c r="M13" s="19">
        <f>IF('Расчёт'!J13="","",'Расчёт'!J13&amp;IF('Расчёт'!AJ13="В"," ✓",IF('Расчёт'!AJ13="Х"," !","")))</f>
        <v/>
      </c>
      <c r="N13" s="19">
        <f>IF('Расчёт'!K13="","",'Расчёт'!K13&amp;IF('Расчёт'!AK13="В"," ✓",IF('Расчёт'!AK13="Х"," !","")))</f>
        <v/>
      </c>
      <c r="O13" s="19">
        <f>IF('Расчёт'!L13="","",'Расчёт'!L13&amp;IF('Расчёт'!AL13="В"," ✓",IF('Расчёт'!AL13="Х"," !","")))</f>
        <v/>
      </c>
      <c r="P13" s="19">
        <f>IF('Расчёт'!M13="","",'Расчёт'!M13&amp;IF('Расчёт'!AM13="В"," ✓",IF('Расчёт'!AM13="Х"," !","")))</f>
        <v/>
      </c>
      <c r="Q13" s="17">
        <f>IF(B13="","",COUNTIF('Расчёт'!AB13:AM13,"?"))</f>
        <v/>
      </c>
      <c r="R13" s="17">
        <f>IF(B13="","",SUM('Расчёт'!O13:Z13))</f>
        <v/>
      </c>
      <c r="S13" s="20">
        <f>IF(OR(B13="",COUNTIF('Расчёт'!AB13:AM13,"В")+COUNTIF('Расчёт'!AB13:AM13,"Х")=0),"",COUNTIF('Расчёт'!AB13:AM13,"В")/(COUNTIF('Расчёт'!AB13:AM13,"В")+COUNTIF('Расчёт'!AB13:AM13,"Х")))</f>
        <v/>
      </c>
    </row>
    <row r="14" ht="18" customHeight="1">
      <c r="A14" s="17">
        <f>IF(Оборудование!A14="","",Оборудование!A14)</f>
        <v/>
      </c>
      <c r="B14" s="18">
        <f>IF(Оборудование!B14="","",Оборудование!B14)</f>
        <v/>
      </c>
      <c r="C14" s="18">
        <f>IF(Оборудование!C14="","",Оборудование!C14)</f>
        <v/>
      </c>
      <c r="D14" s="17">
        <f>IF(Оборудование!I14="","",Оборудование!I14)</f>
        <v/>
      </c>
      <c r="E14" s="19">
        <f>IF('Расчёт'!B14="","",'Расчёт'!B14&amp;IF('Расчёт'!AB14="В"," ✓",IF('Расчёт'!AB14="Х"," !","")))</f>
        <v/>
      </c>
      <c r="F14" s="19">
        <f>IF('Расчёт'!C14="","",'Расчёт'!C14&amp;IF('Расчёт'!AC14="В"," ✓",IF('Расчёт'!AC14="Х"," !","")))</f>
        <v/>
      </c>
      <c r="G14" s="19">
        <f>IF('Расчёт'!D14="","",'Расчёт'!D14&amp;IF('Расчёт'!AD14="В"," ✓",IF('Расчёт'!AD14="Х"," !","")))</f>
        <v/>
      </c>
      <c r="H14" s="19">
        <f>IF('Расчёт'!E14="","",'Расчёт'!E14&amp;IF('Расчёт'!AE14="В"," ✓",IF('Расчёт'!AE14="Х"," !","")))</f>
        <v/>
      </c>
      <c r="I14" s="19">
        <f>IF('Расчёт'!F14="","",'Расчёт'!F14&amp;IF('Расчёт'!AF14="В"," ✓",IF('Расчёт'!AF14="Х"," !","")))</f>
        <v/>
      </c>
      <c r="J14" s="19">
        <f>IF('Расчёт'!G14="","",'Расчёт'!G14&amp;IF('Расчёт'!AG14="В"," ✓",IF('Расчёт'!AG14="Х"," !","")))</f>
        <v/>
      </c>
      <c r="K14" s="19">
        <f>IF('Расчёт'!H14="","",'Расчёт'!H14&amp;IF('Расчёт'!AH14="В"," ✓",IF('Расчёт'!AH14="Х"," !","")))</f>
        <v/>
      </c>
      <c r="L14" s="19">
        <f>IF('Расчёт'!I14="","",'Расчёт'!I14&amp;IF('Расчёт'!AI14="В"," ✓",IF('Расчёт'!AI14="Х"," !","")))</f>
        <v/>
      </c>
      <c r="M14" s="19">
        <f>IF('Расчёт'!J14="","",'Расчёт'!J14&amp;IF('Расчёт'!AJ14="В"," ✓",IF('Расчёт'!AJ14="Х"," !","")))</f>
        <v/>
      </c>
      <c r="N14" s="19">
        <f>IF('Расчёт'!K14="","",'Расчёт'!K14&amp;IF('Расчёт'!AK14="В"," ✓",IF('Расчёт'!AK14="Х"," !","")))</f>
        <v/>
      </c>
      <c r="O14" s="19">
        <f>IF('Расчёт'!L14="","",'Расчёт'!L14&amp;IF('Расчёт'!AL14="В"," ✓",IF('Расчёт'!AL14="Х"," !","")))</f>
        <v/>
      </c>
      <c r="P14" s="19">
        <f>IF('Расчёт'!M14="","",'Расчёт'!M14&amp;IF('Расчёт'!AM14="В"," ✓",IF('Расчёт'!AM14="Х"," !","")))</f>
        <v/>
      </c>
      <c r="Q14" s="17">
        <f>IF(B14="","",COUNTIF('Расчёт'!AB14:AM14,"?"))</f>
        <v/>
      </c>
      <c r="R14" s="17">
        <f>IF(B14="","",SUM('Расчёт'!O14:Z14))</f>
        <v/>
      </c>
      <c r="S14" s="20">
        <f>IF(OR(B14="",COUNTIF('Расчёт'!AB14:AM14,"В")+COUNTIF('Расчёт'!AB14:AM14,"Х")=0),"",COUNTIF('Расчёт'!AB14:AM14,"В")/(COUNTIF('Расчёт'!AB14:AM14,"В")+COUNTIF('Расчёт'!AB14:AM14,"Х")))</f>
        <v/>
      </c>
    </row>
    <row r="15" ht="18" customHeight="1">
      <c r="A15" s="17">
        <f>IF(Оборудование!A15="","",Оборудование!A15)</f>
        <v/>
      </c>
      <c r="B15" s="18">
        <f>IF(Оборудование!B15="","",Оборудование!B15)</f>
        <v/>
      </c>
      <c r="C15" s="18">
        <f>IF(Оборудование!C15="","",Оборудование!C15)</f>
        <v/>
      </c>
      <c r="D15" s="17">
        <f>IF(Оборудование!I15="","",Оборудование!I15)</f>
        <v/>
      </c>
      <c r="E15" s="19">
        <f>IF('Расчёт'!B15="","",'Расчёт'!B15&amp;IF('Расчёт'!AB15="В"," ✓",IF('Расчёт'!AB15="Х"," !","")))</f>
        <v/>
      </c>
      <c r="F15" s="19">
        <f>IF('Расчёт'!C15="","",'Расчёт'!C15&amp;IF('Расчёт'!AC15="В"," ✓",IF('Расчёт'!AC15="Х"," !","")))</f>
        <v/>
      </c>
      <c r="G15" s="19">
        <f>IF('Расчёт'!D15="","",'Расчёт'!D15&amp;IF('Расчёт'!AD15="В"," ✓",IF('Расчёт'!AD15="Х"," !","")))</f>
        <v/>
      </c>
      <c r="H15" s="19">
        <f>IF('Расчёт'!E15="","",'Расчёт'!E15&amp;IF('Расчёт'!AE15="В"," ✓",IF('Расчёт'!AE15="Х"," !","")))</f>
        <v/>
      </c>
      <c r="I15" s="19">
        <f>IF('Расчёт'!F15="","",'Расчёт'!F15&amp;IF('Расчёт'!AF15="В"," ✓",IF('Расчёт'!AF15="Х"," !","")))</f>
        <v/>
      </c>
      <c r="J15" s="19">
        <f>IF('Расчёт'!G15="","",'Расчёт'!G15&amp;IF('Расчёт'!AG15="В"," ✓",IF('Расчёт'!AG15="Х"," !","")))</f>
        <v/>
      </c>
      <c r="K15" s="19">
        <f>IF('Расчёт'!H15="","",'Расчёт'!H15&amp;IF('Расчёт'!AH15="В"," ✓",IF('Расчёт'!AH15="Х"," !","")))</f>
        <v/>
      </c>
      <c r="L15" s="19">
        <f>IF('Расчёт'!I15="","",'Расчёт'!I15&amp;IF('Расчёт'!AI15="В"," ✓",IF('Расчёт'!AI15="Х"," !","")))</f>
        <v/>
      </c>
      <c r="M15" s="19">
        <f>IF('Расчёт'!J15="","",'Расчёт'!J15&amp;IF('Расчёт'!AJ15="В"," ✓",IF('Расчёт'!AJ15="Х"," !","")))</f>
        <v/>
      </c>
      <c r="N15" s="19">
        <f>IF('Расчёт'!K15="","",'Расчёт'!K15&amp;IF('Расчёт'!AK15="В"," ✓",IF('Расчёт'!AK15="Х"," !","")))</f>
        <v/>
      </c>
      <c r="O15" s="19">
        <f>IF('Расчёт'!L15="","",'Расчёт'!L15&amp;IF('Расчёт'!AL15="В"," ✓",IF('Расчёт'!AL15="Х"," !","")))</f>
        <v/>
      </c>
      <c r="P15" s="19">
        <f>IF('Расчёт'!M15="","",'Расчёт'!M15&amp;IF('Расчёт'!AM15="В"," ✓",IF('Расчёт'!AM15="Х"," !","")))</f>
        <v/>
      </c>
      <c r="Q15" s="17">
        <f>IF(B15="","",COUNTIF('Расчёт'!AB15:AM15,"?"))</f>
        <v/>
      </c>
      <c r="R15" s="17">
        <f>IF(B15="","",SUM('Расчёт'!O15:Z15))</f>
        <v/>
      </c>
      <c r="S15" s="20">
        <f>IF(OR(B15="",COUNTIF('Расчёт'!AB15:AM15,"В")+COUNTIF('Расчёт'!AB15:AM15,"Х")=0),"",COUNTIF('Расчёт'!AB15:AM15,"В")/(COUNTIF('Расчёт'!AB15:AM15,"В")+COUNTIF('Расчёт'!AB15:AM15,"Х")))</f>
        <v/>
      </c>
    </row>
    <row r="16" ht="18" customHeight="1">
      <c r="A16" s="17">
        <f>IF(Оборудование!A16="","",Оборудование!A16)</f>
        <v/>
      </c>
      <c r="B16" s="18">
        <f>IF(Оборудование!B16="","",Оборудование!B16)</f>
        <v/>
      </c>
      <c r="C16" s="18">
        <f>IF(Оборудование!C16="","",Оборудование!C16)</f>
        <v/>
      </c>
      <c r="D16" s="17">
        <f>IF(Оборудование!I16="","",Оборудование!I16)</f>
        <v/>
      </c>
      <c r="E16" s="19">
        <f>IF('Расчёт'!B16="","",'Расчёт'!B16&amp;IF('Расчёт'!AB16="В"," ✓",IF('Расчёт'!AB16="Х"," !","")))</f>
        <v/>
      </c>
      <c r="F16" s="19">
        <f>IF('Расчёт'!C16="","",'Расчёт'!C16&amp;IF('Расчёт'!AC16="В"," ✓",IF('Расчёт'!AC16="Х"," !","")))</f>
        <v/>
      </c>
      <c r="G16" s="19">
        <f>IF('Расчёт'!D16="","",'Расчёт'!D16&amp;IF('Расчёт'!AD16="В"," ✓",IF('Расчёт'!AD16="Х"," !","")))</f>
        <v/>
      </c>
      <c r="H16" s="19">
        <f>IF('Расчёт'!E16="","",'Расчёт'!E16&amp;IF('Расчёт'!AE16="В"," ✓",IF('Расчёт'!AE16="Х"," !","")))</f>
        <v/>
      </c>
      <c r="I16" s="19">
        <f>IF('Расчёт'!F16="","",'Расчёт'!F16&amp;IF('Расчёт'!AF16="В"," ✓",IF('Расчёт'!AF16="Х"," !","")))</f>
        <v/>
      </c>
      <c r="J16" s="19">
        <f>IF('Расчёт'!G16="","",'Расчёт'!G16&amp;IF('Расчёт'!AG16="В"," ✓",IF('Расчёт'!AG16="Х"," !","")))</f>
        <v/>
      </c>
      <c r="K16" s="19">
        <f>IF('Расчёт'!H16="","",'Расчёт'!H16&amp;IF('Расчёт'!AH16="В"," ✓",IF('Расчёт'!AH16="Х"," !","")))</f>
        <v/>
      </c>
      <c r="L16" s="19">
        <f>IF('Расчёт'!I16="","",'Расчёт'!I16&amp;IF('Расчёт'!AI16="В"," ✓",IF('Расчёт'!AI16="Х"," !","")))</f>
        <v/>
      </c>
      <c r="M16" s="19">
        <f>IF('Расчёт'!J16="","",'Расчёт'!J16&amp;IF('Расчёт'!AJ16="В"," ✓",IF('Расчёт'!AJ16="Х"," !","")))</f>
        <v/>
      </c>
      <c r="N16" s="19">
        <f>IF('Расчёт'!K16="","",'Расчёт'!K16&amp;IF('Расчёт'!AK16="В"," ✓",IF('Расчёт'!AK16="Х"," !","")))</f>
        <v/>
      </c>
      <c r="O16" s="19">
        <f>IF('Расчёт'!L16="","",'Расчёт'!L16&amp;IF('Расчёт'!AL16="В"," ✓",IF('Расчёт'!AL16="Х"," !","")))</f>
        <v/>
      </c>
      <c r="P16" s="19">
        <f>IF('Расчёт'!M16="","",'Расчёт'!M16&amp;IF('Расчёт'!AM16="В"," ✓",IF('Расчёт'!AM16="Х"," !","")))</f>
        <v/>
      </c>
      <c r="Q16" s="17">
        <f>IF(B16="","",COUNTIF('Расчёт'!AB16:AM16,"?"))</f>
        <v/>
      </c>
      <c r="R16" s="17">
        <f>IF(B16="","",SUM('Расчёт'!O16:Z16))</f>
        <v/>
      </c>
      <c r="S16" s="20">
        <f>IF(OR(B16="",COUNTIF('Расчёт'!AB16:AM16,"В")+COUNTIF('Расчёт'!AB16:AM16,"Х")=0),"",COUNTIF('Расчёт'!AB16:AM16,"В")/(COUNTIF('Расчёт'!AB16:AM16,"В")+COUNTIF('Расчёт'!AB16:AM16,"Х")))</f>
        <v/>
      </c>
    </row>
    <row r="17" ht="18" customHeight="1">
      <c r="A17" s="17">
        <f>IF(Оборудование!A17="","",Оборудование!A17)</f>
        <v/>
      </c>
      <c r="B17" s="18">
        <f>IF(Оборудование!B17="","",Оборудование!B17)</f>
        <v/>
      </c>
      <c r="C17" s="18">
        <f>IF(Оборудование!C17="","",Оборудование!C17)</f>
        <v/>
      </c>
      <c r="D17" s="17">
        <f>IF(Оборудование!I17="","",Оборудование!I17)</f>
        <v/>
      </c>
      <c r="E17" s="19">
        <f>IF('Расчёт'!B17="","",'Расчёт'!B17&amp;IF('Расчёт'!AB17="В"," ✓",IF('Расчёт'!AB17="Х"," !","")))</f>
        <v/>
      </c>
      <c r="F17" s="19">
        <f>IF('Расчёт'!C17="","",'Расчёт'!C17&amp;IF('Расчёт'!AC17="В"," ✓",IF('Расчёт'!AC17="Х"," !","")))</f>
        <v/>
      </c>
      <c r="G17" s="19">
        <f>IF('Расчёт'!D17="","",'Расчёт'!D17&amp;IF('Расчёт'!AD17="В"," ✓",IF('Расчёт'!AD17="Х"," !","")))</f>
        <v/>
      </c>
      <c r="H17" s="19">
        <f>IF('Расчёт'!E17="","",'Расчёт'!E17&amp;IF('Расчёт'!AE17="В"," ✓",IF('Расчёт'!AE17="Х"," !","")))</f>
        <v/>
      </c>
      <c r="I17" s="19">
        <f>IF('Расчёт'!F17="","",'Расчёт'!F17&amp;IF('Расчёт'!AF17="В"," ✓",IF('Расчёт'!AF17="Х"," !","")))</f>
        <v/>
      </c>
      <c r="J17" s="19">
        <f>IF('Расчёт'!G17="","",'Расчёт'!G17&amp;IF('Расчёт'!AG17="В"," ✓",IF('Расчёт'!AG17="Х"," !","")))</f>
        <v/>
      </c>
      <c r="K17" s="19">
        <f>IF('Расчёт'!H17="","",'Расчёт'!H17&amp;IF('Расчёт'!AH17="В"," ✓",IF('Расчёт'!AH17="Х"," !","")))</f>
        <v/>
      </c>
      <c r="L17" s="19">
        <f>IF('Расчёт'!I17="","",'Расчёт'!I17&amp;IF('Расчёт'!AI17="В"," ✓",IF('Расчёт'!AI17="Х"," !","")))</f>
        <v/>
      </c>
      <c r="M17" s="19">
        <f>IF('Расчёт'!J17="","",'Расчёт'!J17&amp;IF('Расчёт'!AJ17="В"," ✓",IF('Расчёт'!AJ17="Х"," !","")))</f>
        <v/>
      </c>
      <c r="N17" s="19">
        <f>IF('Расчёт'!K17="","",'Расчёт'!K17&amp;IF('Расчёт'!AK17="В"," ✓",IF('Расчёт'!AK17="Х"," !","")))</f>
        <v/>
      </c>
      <c r="O17" s="19">
        <f>IF('Расчёт'!L17="","",'Расчёт'!L17&amp;IF('Расчёт'!AL17="В"," ✓",IF('Расчёт'!AL17="Х"," !","")))</f>
        <v/>
      </c>
      <c r="P17" s="19">
        <f>IF('Расчёт'!M17="","",'Расчёт'!M17&amp;IF('Расчёт'!AM17="В"," ✓",IF('Расчёт'!AM17="Х"," !","")))</f>
        <v/>
      </c>
      <c r="Q17" s="17">
        <f>IF(B17="","",COUNTIF('Расчёт'!AB17:AM17,"?"))</f>
        <v/>
      </c>
      <c r="R17" s="17">
        <f>IF(B17="","",SUM('Расчёт'!O17:Z17))</f>
        <v/>
      </c>
      <c r="S17" s="20">
        <f>IF(OR(B17="",COUNTIF('Расчёт'!AB17:AM17,"В")+COUNTIF('Расчёт'!AB17:AM17,"Х")=0),"",COUNTIF('Расчёт'!AB17:AM17,"В")/(COUNTIF('Расчёт'!AB17:AM17,"В")+COUNTIF('Расчёт'!AB17:AM17,"Х")))</f>
        <v/>
      </c>
    </row>
    <row r="18" ht="18" customHeight="1">
      <c r="A18" s="17">
        <f>IF(Оборудование!A18="","",Оборудование!A18)</f>
        <v/>
      </c>
      <c r="B18" s="18">
        <f>IF(Оборудование!B18="","",Оборудование!B18)</f>
        <v/>
      </c>
      <c r="C18" s="18">
        <f>IF(Оборудование!C18="","",Оборудование!C18)</f>
        <v/>
      </c>
      <c r="D18" s="17">
        <f>IF(Оборудование!I18="","",Оборудование!I18)</f>
        <v/>
      </c>
      <c r="E18" s="19">
        <f>IF('Расчёт'!B18="","",'Расчёт'!B18&amp;IF('Расчёт'!AB18="В"," ✓",IF('Расчёт'!AB18="Х"," !","")))</f>
        <v/>
      </c>
      <c r="F18" s="19">
        <f>IF('Расчёт'!C18="","",'Расчёт'!C18&amp;IF('Расчёт'!AC18="В"," ✓",IF('Расчёт'!AC18="Х"," !","")))</f>
        <v/>
      </c>
      <c r="G18" s="19">
        <f>IF('Расчёт'!D18="","",'Расчёт'!D18&amp;IF('Расчёт'!AD18="В"," ✓",IF('Расчёт'!AD18="Х"," !","")))</f>
        <v/>
      </c>
      <c r="H18" s="19">
        <f>IF('Расчёт'!E18="","",'Расчёт'!E18&amp;IF('Расчёт'!AE18="В"," ✓",IF('Расчёт'!AE18="Х"," !","")))</f>
        <v/>
      </c>
      <c r="I18" s="19">
        <f>IF('Расчёт'!F18="","",'Расчёт'!F18&amp;IF('Расчёт'!AF18="В"," ✓",IF('Расчёт'!AF18="Х"," !","")))</f>
        <v/>
      </c>
      <c r="J18" s="19">
        <f>IF('Расчёт'!G18="","",'Расчёт'!G18&amp;IF('Расчёт'!AG18="В"," ✓",IF('Расчёт'!AG18="Х"," !","")))</f>
        <v/>
      </c>
      <c r="K18" s="19">
        <f>IF('Расчёт'!H18="","",'Расчёт'!H18&amp;IF('Расчёт'!AH18="В"," ✓",IF('Расчёт'!AH18="Х"," !","")))</f>
        <v/>
      </c>
      <c r="L18" s="19">
        <f>IF('Расчёт'!I18="","",'Расчёт'!I18&amp;IF('Расчёт'!AI18="В"," ✓",IF('Расчёт'!AI18="Х"," !","")))</f>
        <v/>
      </c>
      <c r="M18" s="19">
        <f>IF('Расчёт'!J18="","",'Расчёт'!J18&amp;IF('Расчёт'!AJ18="В"," ✓",IF('Расчёт'!AJ18="Х"," !","")))</f>
        <v/>
      </c>
      <c r="N18" s="19">
        <f>IF('Расчёт'!K18="","",'Расчёт'!K18&amp;IF('Расчёт'!AK18="В"," ✓",IF('Расчёт'!AK18="Х"," !","")))</f>
        <v/>
      </c>
      <c r="O18" s="19">
        <f>IF('Расчёт'!L18="","",'Расчёт'!L18&amp;IF('Расчёт'!AL18="В"," ✓",IF('Расчёт'!AL18="Х"," !","")))</f>
        <v/>
      </c>
      <c r="P18" s="19">
        <f>IF('Расчёт'!M18="","",'Расчёт'!M18&amp;IF('Расчёт'!AM18="В"," ✓",IF('Расчёт'!AM18="Х"," !","")))</f>
        <v/>
      </c>
      <c r="Q18" s="17">
        <f>IF(B18="","",COUNTIF('Расчёт'!AB18:AM18,"?"))</f>
        <v/>
      </c>
      <c r="R18" s="17">
        <f>IF(B18="","",SUM('Расчёт'!O18:Z18))</f>
        <v/>
      </c>
      <c r="S18" s="20">
        <f>IF(OR(B18="",COUNTIF('Расчёт'!AB18:AM18,"В")+COUNTIF('Расчёт'!AB18:AM18,"Х")=0),"",COUNTIF('Расчёт'!AB18:AM18,"В")/(COUNTIF('Расчёт'!AB18:AM18,"В")+COUNTIF('Расчёт'!AB18:AM18,"Х")))</f>
        <v/>
      </c>
    </row>
    <row r="19" ht="18" customHeight="1">
      <c r="A19" s="17">
        <f>IF(Оборудование!A19="","",Оборудование!A19)</f>
        <v/>
      </c>
      <c r="B19" s="18">
        <f>IF(Оборудование!B19="","",Оборудование!B19)</f>
        <v/>
      </c>
      <c r="C19" s="18">
        <f>IF(Оборудование!C19="","",Оборудование!C19)</f>
        <v/>
      </c>
      <c r="D19" s="17">
        <f>IF(Оборудование!I19="","",Оборудование!I19)</f>
        <v/>
      </c>
      <c r="E19" s="19">
        <f>IF('Расчёт'!B19="","",'Расчёт'!B19&amp;IF('Расчёт'!AB19="В"," ✓",IF('Расчёт'!AB19="Х"," !","")))</f>
        <v/>
      </c>
      <c r="F19" s="19">
        <f>IF('Расчёт'!C19="","",'Расчёт'!C19&amp;IF('Расчёт'!AC19="В"," ✓",IF('Расчёт'!AC19="Х"," !","")))</f>
        <v/>
      </c>
      <c r="G19" s="19">
        <f>IF('Расчёт'!D19="","",'Расчёт'!D19&amp;IF('Расчёт'!AD19="В"," ✓",IF('Расчёт'!AD19="Х"," !","")))</f>
        <v/>
      </c>
      <c r="H19" s="19">
        <f>IF('Расчёт'!E19="","",'Расчёт'!E19&amp;IF('Расчёт'!AE19="В"," ✓",IF('Расчёт'!AE19="Х"," !","")))</f>
        <v/>
      </c>
      <c r="I19" s="19">
        <f>IF('Расчёт'!F19="","",'Расчёт'!F19&amp;IF('Расчёт'!AF19="В"," ✓",IF('Расчёт'!AF19="Х"," !","")))</f>
        <v/>
      </c>
      <c r="J19" s="19">
        <f>IF('Расчёт'!G19="","",'Расчёт'!G19&amp;IF('Расчёт'!AG19="В"," ✓",IF('Расчёт'!AG19="Х"," !","")))</f>
        <v/>
      </c>
      <c r="K19" s="19">
        <f>IF('Расчёт'!H19="","",'Расчёт'!H19&amp;IF('Расчёт'!AH19="В"," ✓",IF('Расчёт'!AH19="Х"," !","")))</f>
        <v/>
      </c>
      <c r="L19" s="19">
        <f>IF('Расчёт'!I19="","",'Расчёт'!I19&amp;IF('Расчёт'!AI19="В"," ✓",IF('Расчёт'!AI19="Х"," !","")))</f>
        <v/>
      </c>
      <c r="M19" s="19">
        <f>IF('Расчёт'!J19="","",'Расчёт'!J19&amp;IF('Расчёт'!AJ19="В"," ✓",IF('Расчёт'!AJ19="Х"," !","")))</f>
        <v/>
      </c>
      <c r="N19" s="19">
        <f>IF('Расчёт'!K19="","",'Расчёт'!K19&amp;IF('Расчёт'!AK19="В"," ✓",IF('Расчёт'!AK19="Х"," !","")))</f>
        <v/>
      </c>
      <c r="O19" s="19">
        <f>IF('Расчёт'!L19="","",'Расчёт'!L19&amp;IF('Расчёт'!AL19="В"," ✓",IF('Расчёт'!AL19="Х"," !","")))</f>
        <v/>
      </c>
      <c r="P19" s="19">
        <f>IF('Расчёт'!M19="","",'Расчёт'!M19&amp;IF('Расчёт'!AM19="В"," ✓",IF('Расчёт'!AM19="Х"," !","")))</f>
        <v/>
      </c>
      <c r="Q19" s="17">
        <f>IF(B19="","",COUNTIF('Расчёт'!AB19:AM19,"?"))</f>
        <v/>
      </c>
      <c r="R19" s="17">
        <f>IF(B19="","",SUM('Расчёт'!O19:Z19))</f>
        <v/>
      </c>
      <c r="S19" s="20">
        <f>IF(OR(B19="",COUNTIF('Расчёт'!AB19:AM19,"В")+COUNTIF('Расчёт'!AB19:AM19,"Х")=0),"",COUNTIF('Расчёт'!AB19:AM19,"В")/(COUNTIF('Расчёт'!AB19:AM19,"В")+COUNTIF('Расчёт'!AB19:AM19,"Х")))</f>
        <v/>
      </c>
    </row>
    <row r="20" ht="18" customHeight="1">
      <c r="A20" s="17">
        <f>IF(Оборудование!A20="","",Оборудование!A20)</f>
        <v/>
      </c>
      <c r="B20" s="18">
        <f>IF(Оборудование!B20="","",Оборудование!B20)</f>
        <v/>
      </c>
      <c r="C20" s="18">
        <f>IF(Оборудование!C20="","",Оборудование!C20)</f>
        <v/>
      </c>
      <c r="D20" s="17">
        <f>IF(Оборудование!I20="","",Оборудование!I20)</f>
        <v/>
      </c>
      <c r="E20" s="19">
        <f>IF('Расчёт'!B20="","",'Расчёт'!B20&amp;IF('Расчёт'!AB20="В"," ✓",IF('Расчёт'!AB20="Х"," !","")))</f>
        <v/>
      </c>
      <c r="F20" s="19">
        <f>IF('Расчёт'!C20="","",'Расчёт'!C20&amp;IF('Расчёт'!AC20="В"," ✓",IF('Расчёт'!AC20="Х"," !","")))</f>
        <v/>
      </c>
      <c r="G20" s="19">
        <f>IF('Расчёт'!D20="","",'Расчёт'!D20&amp;IF('Расчёт'!AD20="В"," ✓",IF('Расчёт'!AD20="Х"," !","")))</f>
        <v/>
      </c>
      <c r="H20" s="19">
        <f>IF('Расчёт'!E20="","",'Расчёт'!E20&amp;IF('Расчёт'!AE20="В"," ✓",IF('Расчёт'!AE20="Х"," !","")))</f>
        <v/>
      </c>
      <c r="I20" s="19">
        <f>IF('Расчёт'!F20="","",'Расчёт'!F20&amp;IF('Расчёт'!AF20="В"," ✓",IF('Расчёт'!AF20="Х"," !","")))</f>
        <v/>
      </c>
      <c r="J20" s="19">
        <f>IF('Расчёт'!G20="","",'Расчёт'!G20&amp;IF('Расчёт'!AG20="В"," ✓",IF('Расчёт'!AG20="Х"," !","")))</f>
        <v/>
      </c>
      <c r="K20" s="19">
        <f>IF('Расчёт'!H20="","",'Расчёт'!H20&amp;IF('Расчёт'!AH20="В"," ✓",IF('Расчёт'!AH20="Х"," !","")))</f>
        <v/>
      </c>
      <c r="L20" s="19">
        <f>IF('Расчёт'!I20="","",'Расчёт'!I20&amp;IF('Расчёт'!AI20="В"," ✓",IF('Расчёт'!AI20="Х"," !","")))</f>
        <v/>
      </c>
      <c r="M20" s="19">
        <f>IF('Расчёт'!J20="","",'Расчёт'!J20&amp;IF('Расчёт'!AJ20="В"," ✓",IF('Расчёт'!AJ20="Х"," !","")))</f>
        <v/>
      </c>
      <c r="N20" s="19">
        <f>IF('Расчёт'!K20="","",'Расчёт'!K20&amp;IF('Расчёт'!AK20="В"," ✓",IF('Расчёт'!AK20="Х"," !","")))</f>
        <v/>
      </c>
      <c r="O20" s="19">
        <f>IF('Расчёт'!L20="","",'Расчёт'!L20&amp;IF('Расчёт'!AL20="В"," ✓",IF('Расчёт'!AL20="Х"," !","")))</f>
        <v/>
      </c>
      <c r="P20" s="19">
        <f>IF('Расчёт'!M20="","",'Расчёт'!M20&amp;IF('Расчёт'!AM20="В"," ✓",IF('Расчёт'!AM20="Х"," !","")))</f>
        <v/>
      </c>
      <c r="Q20" s="17">
        <f>IF(B20="","",COUNTIF('Расчёт'!AB20:AM20,"?"))</f>
        <v/>
      </c>
      <c r="R20" s="17">
        <f>IF(B20="","",SUM('Расчёт'!O20:Z20))</f>
        <v/>
      </c>
      <c r="S20" s="20">
        <f>IF(OR(B20="",COUNTIF('Расчёт'!AB20:AM20,"В")+COUNTIF('Расчёт'!AB20:AM20,"Х")=0),"",COUNTIF('Расчёт'!AB20:AM20,"В")/(COUNTIF('Расчёт'!AB20:AM20,"В")+COUNTIF('Расчёт'!AB20:AM20,"Х")))</f>
        <v/>
      </c>
    </row>
    <row r="21" ht="18" customHeight="1">
      <c r="A21" s="17">
        <f>IF(Оборудование!A21="","",Оборудование!A21)</f>
        <v/>
      </c>
      <c r="B21" s="18">
        <f>IF(Оборудование!B21="","",Оборудование!B21)</f>
        <v/>
      </c>
      <c r="C21" s="18">
        <f>IF(Оборудование!C21="","",Оборудование!C21)</f>
        <v/>
      </c>
      <c r="D21" s="17">
        <f>IF(Оборудование!I21="","",Оборудование!I21)</f>
        <v/>
      </c>
      <c r="E21" s="19">
        <f>IF('Расчёт'!B21="","",'Расчёт'!B21&amp;IF('Расчёт'!AB21="В"," ✓",IF('Расчёт'!AB21="Х"," !","")))</f>
        <v/>
      </c>
      <c r="F21" s="19">
        <f>IF('Расчёт'!C21="","",'Расчёт'!C21&amp;IF('Расчёт'!AC21="В"," ✓",IF('Расчёт'!AC21="Х"," !","")))</f>
        <v/>
      </c>
      <c r="G21" s="19">
        <f>IF('Расчёт'!D21="","",'Расчёт'!D21&amp;IF('Расчёт'!AD21="В"," ✓",IF('Расчёт'!AD21="Х"," !","")))</f>
        <v/>
      </c>
      <c r="H21" s="19">
        <f>IF('Расчёт'!E21="","",'Расчёт'!E21&amp;IF('Расчёт'!AE21="В"," ✓",IF('Расчёт'!AE21="Х"," !","")))</f>
        <v/>
      </c>
      <c r="I21" s="19">
        <f>IF('Расчёт'!F21="","",'Расчёт'!F21&amp;IF('Расчёт'!AF21="В"," ✓",IF('Расчёт'!AF21="Х"," !","")))</f>
        <v/>
      </c>
      <c r="J21" s="19">
        <f>IF('Расчёт'!G21="","",'Расчёт'!G21&amp;IF('Расчёт'!AG21="В"," ✓",IF('Расчёт'!AG21="Х"," !","")))</f>
        <v/>
      </c>
      <c r="K21" s="19">
        <f>IF('Расчёт'!H21="","",'Расчёт'!H21&amp;IF('Расчёт'!AH21="В"," ✓",IF('Расчёт'!AH21="Х"," !","")))</f>
        <v/>
      </c>
      <c r="L21" s="19">
        <f>IF('Расчёт'!I21="","",'Расчёт'!I21&amp;IF('Расчёт'!AI21="В"," ✓",IF('Расчёт'!AI21="Х"," !","")))</f>
        <v/>
      </c>
      <c r="M21" s="19">
        <f>IF('Расчёт'!J21="","",'Расчёт'!J21&amp;IF('Расчёт'!AJ21="В"," ✓",IF('Расчёт'!AJ21="Х"," !","")))</f>
        <v/>
      </c>
      <c r="N21" s="19">
        <f>IF('Расчёт'!K21="","",'Расчёт'!K21&amp;IF('Расчёт'!AK21="В"," ✓",IF('Расчёт'!AK21="Х"," !","")))</f>
        <v/>
      </c>
      <c r="O21" s="19">
        <f>IF('Расчёт'!L21="","",'Расчёт'!L21&amp;IF('Расчёт'!AL21="В"," ✓",IF('Расчёт'!AL21="Х"," !","")))</f>
        <v/>
      </c>
      <c r="P21" s="19">
        <f>IF('Расчёт'!M21="","",'Расчёт'!M21&amp;IF('Расчёт'!AM21="В"," ✓",IF('Расчёт'!AM21="Х"," !","")))</f>
        <v/>
      </c>
      <c r="Q21" s="17">
        <f>IF(B21="","",COUNTIF('Расчёт'!AB21:AM21,"?"))</f>
        <v/>
      </c>
      <c r="R21" s="17">
        <f>IF(B21="","",SUM('Расчёт'!O21:Z21))</f>
        <v/>
      </c>
      <c r="S21" s="20">
        <f>IF(OR(B21="",COUNTIF('Расчёт'!AB21:AM21,"В")+COUNTIF('Расчёт'!AB21:AM21,"Х")=0),"",COUNTIF('Расчёт'!AB21:AM21,"В")/(COUNTIF('Расчёт'!AB21:AM21,"В")+COUNTIF('Расчёт'!AB21:AM21,"Х")))</f>
        <v/>
      </c>
    </row>
    <row r="22" ht="18" customHeight="1">
      <c r="A22" s="17">
        <f>IF(Оборудование!A22="","",Оборудование!A22)</f>
        <v/>
      </c>
      <c r="B22" s="18">
        <f>IF(Оборудование!B22="","",Оборудование!B22)</f>
        <v/>
      </c>
      <c r="C22" s="18">
        <f>IF(Оборудование!C22="","",Оборудование!C22)</f>
        <v/>
      </c>
      <c r="D22" s="17">
        <f>IF(Оборудование!I22="","",Оборудование!I22)</f>
        <v/>
      </c>
      <c r="E22" s="19">
        <f>IF('Расчёт'!B22="","",'Расчёт'!B22&amp;IF('Расчёт'!AB22="В"," ✓",IF('Расчёт'!AB22="Х"," !","")))</f>
        <v/>
      </c>
      <c r="F22" s="19">
        <f>IF('Расчёт'!C22="","",'Расчёт'!C22&amp;IF('Расчёт'!AC22="В"," ✓",IF('Расчёт'!AC22="Х"," !","")))</f>
        <v/>
      </c>
      <c r="G22" s="19">
        <f>IF('Расчёт'!D22="","",'Расчёт'!D22&amp;IF('Расчёт'!AD22="В"," ✓",IF('Расчёт'!AD22="Х"," !","")))</f>
        <v/>
      </c>
      <c r="H22" s="19">
        <f>IF('Расчёт'!E22="","",'Расчёт'!E22&amp;IF('Расчёт'!AE22="В"," ✓",IF('Расчёт'!AE22="Х"," !","")))</f>
        <v/>
      </c>
      <c r="I22" s="19">
        <f>IF('Расчёт'!F22="","",'Расчёт'!F22&amp;IF('Расчёт'!AF22="В"," ✓",IF('Расчёт'!AF22="Х"," !","")))</f>
        <v/>
      </c>
      <c r="J22" s="19">
        <f>IF('Расчёт'!G22="","",'Расчёт'!G22&amp;IF('Расчёт'!AG22="В"," ✓",IF('Расчёт'!AG22="Х"," !","")))</f>
        <v/>
      </c>
      <c r="K22" s="19">
        <f>IF('Расчёт'!H22="","",'Расчёт'!H22&amp;IF('Расчёт'!AH22="В"," ✓",IF('Расчёт'!AH22="Х"," !","")))</f>
        <v/>
      </c>
      <c r="L22" s="19">
        <f>IF('Расчёт'!I22="","",'Расчёт'!I22&amp;IF('Расчёт'!AI22="В"," ✓",IF('Расчёт'!AI22="Х"," !","")))</f>
        <v/>
      </c>
      <c r="M22" s="19">
        <f>IF('Расчёт'!J22="","",'Расчёт'!J22&amp;IF('Расчёт'!AJ22="В"," ✓",IF('Расчёт'!AJ22="Х"," !","")))</f>
        <v/>
      </c>
      <c r="N22" s="19">
        <f>IF('Расчёт'!K22="","",'Расчёт'!K22&amp;IF('Расчёт'!AK22="В"," ✓",IF('Расчёт'!AK22="Х"," !","")))</f>
        <v/>
      </c>
      <c r="O22" s="19">
        <f>IF('Расчёт'!L22="","",'Расчёт'!L22&amp;IF('Расчёт'!AL22="В"," ✓",IF('Расчёт'!AL22="Х"," !","")))</f>
        <v/>
      </c>
      <c r="P22" s="19">
        <f>IF('Расчёт'!M22="","",'Расчёт'!M22&amp;IF('Расчёт'!AM22="В"," ✓",IF('Расчёт'!AM22="Х"," !","")))</f>
        <v/>
      </c>
      <c r="Q22" s="17">
        <f>IF(B22="","",COUNTIF('Расчёт'!AB22:AM22,"?"))</f>
        <v/>
      </c>
      <c r="R22" s="17">
        <f>IF(B22="","",SUM('Расчёт'!O22:Z22))</f>
        <v/>
      </c>
      <c r="S22" s="20">
        <f>IF(OR(B22="",COUNTIF('Расчёт'!AB22:AM22,"В")+COUNTIF('Расчёт'!AB22:AM22,"Х")=0),"",COUNTIF('Расчёт'!AB22:AM22,"В")/(COUNTIF('Расчёт'!AB22:AM22,"В")+COUNTIF('Расчёт'!AB22:AM22,"Х")))</f>
        <v/>
      </c>
    </row>
    <row r="23" ht="18" customHeight="1">
      <c r="A23" s="17">
        <f>IF(Оборудование!A23="","",Оборудование!A23)</f>
        <v/>
      </c>
      <c r="B23" s="18">
        <f>IF(Оборудование!B23="","",Оборудование!B23)</f>
        <v/>
      </c>
      <c r="C23" s="18">
        <f>IF(Оборудование!C23="","",Оборудование!C23)</f>
        <v/>
      </c>
      <c r="D23" s="17">
        <f>IF(Оборудование!I23="","",Оборудование!I23)</f>
        <v/>
      </c>
      <c r="E23" s="19">
        <f>IF('Расчёт'!B23="","",'Расчёт'!B23&amp;IF('Расчёт'!AB23="В"," ✓",IF('Расчёт'!AB23="Х"," !","")))</f>
        <v/>
      </c>
      <c r="F23" s="19">
        <f>IF('Расчёт'!C23="","",'Расчёт'!C23&amp;IF('Расчёт'!AC23="В"," ✓",IF('Расчёт'!AC23="Х"," !","")))</f>
        <v/>
      </c>
      <c r="G23" s="19">
        <f>IF('Расчёт'!D23="","",'Расчёт'!D23&amp;IF('Расчёт'!AD23="В"," ✓",IF('Расчёт'!AD23="Х"," !","")))</f>
        <v/>
      </c>
      <c r="H23" s="19">
        <f>IF('Расчёт'!E23="","",'Расчёт'!E23&amp;IF('Расчёт'!AE23="В"," ✓",IF('Расчёт'!AE23="Х"," !","")))</f>
        <v/>
      </c>
      <c r="I23" s="19">
        <f>IF('Расчёт'!F23="","",'Расчёт'!F23&amp;IF('Расчёт'!AF23="В"," ✓",IF('Расчёт'!AF23="Х"," !","")))</f>
        <v/>
      </c>
      <c r="J23" s="19">
        <f>IF('Расчёт'!G23="","",'Расчёт'!G23&amp;IF('Расчёт'!AG23="В"," ✓",IF('Расчёт'!AG23="Х"," !","")))</f>
        <v/>
      </c>
      <c r="K23" s="19">
        <f>IF('Расчёт'!H23="","",'Расчёт'!H23&amp;IF('Расчёт'!AH23="В"," ✓",IF('Расчёт'!AH23="Х"," !","")))</f>
        <v/>
      </c>
      <c r="L23" s="19">
        <f>IF('Расчёт'!I23="","",'Расчёт'!I23&amp;IF('Расчёт'!AI23="В"," ✓",IF('Расчёт'!AI23="Х"," !","")))</f>
        <v/>
      </c>
      <c r="M23" s="19">
        <f>IF('Расчёт'!J23="","",'Расчёт'!J23&amp;IF('Расчёт'!AJ23="В"," ✓",IF('Расчёт'!AJ23="Х"," !","")))</f>
        <v/>
      </c>
      <c r="N23" s="19">
        <f>IF('Расчёт'!K23="","",'Расчёт'!K23&amp;IF('Расчёт'!AK23="В"," ✓",IF('Расчёт'!AK23="Х"," !","")))</f>
        <v/>
      </c>
      <c r="O23" s="19">
        <f>IF('Расчёт'!L23="","",'Расчёт'!L23&amp;IF('Расчёт'!AL23="В"," ✓",IF('Расчёт'!AL23="Х"," !","")))</f>
        <v/>
      </c>
      <c r="P23" s="19">
        <f>IF('Расчёт'!M23="","",'Расчёт'!M23&amp;IF('Расчёт'!AM23="В"," ✓",IF('Расчёт'!AM23="Х"," !","")))</f>
        <v/>
      </c>
      <c r="Q23" s="17">
        <f>IF(B23="","",COUNTIF('Расчёт'!AB23:AM23,"?"))</f>
        <v/>
      </c>
      <c r="R23" s="17">
        <f>IF(B23="","",SUM('Расчёт'!O23:Z23))</f>
        <v/>
      </c>
      <c r="S23" s="20">
        <f>IF(OR(B23="",COUNTIF('Расчёт'!AB23:AM23,"В")+COUNTIF('Расчёт'!AB23:AM23,"Х")=0),"",COUNTIF('Расчёт'!AB23:AM23,"В")/(COUNTIF('Расчёт'!AB23:AM23,"В")+COUNTIF('Расчёт'!AB23:AM23,"Х")))</f>
        <v/>
      </c>
    </row>
    <row r="24" ht="18" customHeight="1">
      <c r="A24" s="17">
        <f>IF(Оборудование!A24="","",Оборудование!A24)</f>
        <v/>
      </c>
      <c r="B24" s="18">
        <f>IF(Оборудование!B24="","",Оборудование!B24)</f>
        <v/>
      </c>
      <c r="C24" s="18">
        <f>IF(Оборудование!C24="","",Оборудование!C24)</f>
        <v/>
      </c>
      <c r="D24" s="17">
        <f>IF(Оборудование!I24="","",Оборудование!I24)</f>
        <v/>
      </c>
      <c r="E24" s="19">
        <f>IF('Расчёт'!B24="","",'Расчёт'!B24&amp;IF('Расчёт'!AB24="В"," ✓",IF('Расчёт'!AB24="Х"," !","")))</f>
        <v/>
      </c>
      <c r="F24" s="19">
        <f>IF('Расчёт'!C24="","",'Расчёт'!C24&amp;IF('Расчёт'!AC24="В"," ✓",IF('Расчёт'!AC24="Х"," !","")))</f>
        <v/>
      </c>
      <c r="G24" s="19">
        <f>IF('Расчёт'!D24="","",'Расчёт'!D24&amp;IF('Расчёт'!AD24="В"," ✓",IF('Расчёт'!AD24="Х"," !","")))</f>
        <v/>
      </c>
      <c r="H24" s="19">
        <f>IF('Расчёт'!E24="","",'Расчёт'!E24&amp;IF('Расчёт'!AE24="В"," ✓",IF('Расчёт'!AE24="Х"," !","")))</f>
        <v/>
      </c>
      <c r="I24" s="19">
        <f>IF('Расчёт'!F24="","",'Расчёт'!F24&amp;IF('Расчёт'!AF24="В"," ✓",IF('Расчёт'!AF24="Х"," !","")))</f>
        <v/>
      </c>
      <c r="J24" s="19">
        <f>IF('Расчёт'!G24="","",'Расчёт'!G24&amp;IF('Расчёт'!AG24="В"," ✓",IF('Расчёт'!AG24="Х"," !","")))</f>
        <v/>
      </c>
      <c r="K24" s="19">
        <f>IF('Расчёт'!H24="","",'Расчёт'!H24&amp;IF('Расчёт'!AH24="В"," ✓",IF('Расчёт'!AH24="Х"," !","")))</f>
        <v/>
      </c>
      <c r="L24" s="19">
        <f>IF('Расчёт'!I24="","",'Расчёт'!I24&amp;IF('Расчёт'!AI24="В"," ✓",IF('Расчёт'!AI24="Х"," !","")))</f>
        <v/>
      </c>
      <c r="M24" s="19">
        <f>IF('Расчёт'!J24="","",'Расчёт'!J24&amp;IF('Расчёт'!AJ24="В"," ✓",IF('Расчёт'!AJ24="Х"," !","")))</f>
        <v/>
      </c>
      <c r="N24" s="19">
        <f>IF('Расчёт'!K24="","",'Расчёт'!K24&amp;IF('Расчёт'!AK24="В"," ✓",IF('Расчёт'!AK24="Х"," !","")))</f>
        <v/>
      </c>
      <c r="O24" s="19">
        <f>IF('Расчёт'!L24="","",'Расчёт'!L24&amp;IF('Расчёт'!AL24="В"," ✓",IF('Расчёт'!AL24="Х"," !","")))</f>
        <v/>
      </c>
      <c r="P24" s="19">
        <f>IF('Расчёт'!M24="","",'Расчёт'!M24&amp;IF('Расчёт'!AM24="В"," ✓",IF('Расчёт'!AM24="Х"," !","")))</f>
        <v/>
      </c>
      <c r="Q24" s="17">
        <f>IF(B24="","",COUNTIF('Расчёт'!AB24:AM24,"?"))</f>
        <v/>
      </c>
      <c r="R24" s="17">
        <f>IF(B24="","",SUM('Расчёт'!O24:Z24))</f>
        <v/>
      </c>
      <c r="S24" s="20">
        <f>IF(OR(B24="",COUNTIF('Расчёт'!AB24:AM24,"В")+COUNTIF('Расчёт'!AB24:AM24,"Х")=0),"",COUNTIF('Расчёт'!AB24:AM24,"В")/(COUNTIF('Расчёт'!AB24:AM24,"В")+COUNTIF('Расчёт'!AB24:AM24,"Х")))</f>
        <v/>
      </c>
    </row>
    <row r="25" ht="18" customHeight="1">
      <c r="A25" s="17">
        <f>IF(Оборудование!A25="","",Оборудование!A25)</f>
        <v/>
      </c>
      <c r="B25" s="18">
        <f>IF(Оборудование!B25="","",Оборудование!B25)</f>
        <v/>
      </c>
      <c r="C25" s="18">
        <f>IF(Оборудование!C25="","",Оборудование!C25)</f>
        <v/>
      </c>
      <c r="D25" s="17">
        <f>IF(Оборудование!I25="","",Оборудование!I25)</f>
        <v/>
      </c>
      <c r="E25" s="19">
        <f>IF('Расчёт'!B25="","",'Расчёт'!B25&amp;IF('Расчёт'!AB25="В"," ✓",IF('Расчёт'!AB25="Х"," !","")))</f>
        <v/>
      </c>
      <c r="F25" s="19">
        <f>IF('Расчёт'!C25="","",'Расчёт'!C25&amp;IF('Расчёт'!AC25="В"," ✓",IF('Расчёт'!AC25="Х"," !","")))</f>
        <v/>
      </c>
      <c r="G25" s="19">
        <f>IF('Расчёт'!D25="","",'Расчёт'!D25&amp;IF('Расчёт'!AD25="В"," ✓",IF('Расчёт'!AD25="Х"," !","")))</f>
        <v/>
      </c>
      <c r="H25" s="19">
        <f>IF('Расчёт'!E25="","",'Расчёт'!E25&amp;IF('Расчёт'!AE25="В"," ✓",IF('Расчёт'!AE25="Х"," !","")))</f>
        <v/>
      </c>
      <c r="I25" s="19">
        <f>IF('Расчёт'!F25="","",'Расчёт'!F25&amp;IF('Расчёт'!AF25="В"," ✓",IF('Расчёт'!AF25="Х"," !","")))</f>
        <v/>
      </c>
      <c r="J25" s="19">
        <f>IF('Расчёт'!G25="","",'Расчёт'!G25&amp;IF('Расчёт'!AG25="В"," ✓",IF('Расчёт'!AG25="Х"," !","")))</f>
        <v/>
      </c>
      <c r="K25" s="19">
        <f>IF('Расчёт'!H25="","",'Расчёт'!H25&amp;IF('Расчёт'!AH25="В"," ✓",IF('Расчёт'!AH25="Х"," !","")))</f>
        <v/>
      </c>
      <c r="L25" s="19">
        <f>IF('Расчёт'!I25="","",'Расчёт'!I25&amp;IF('Расчёт'!AI25="В"," ✓",IF('Расчёт'!AI25="Х"," !","")))</f>
        <v/>
      </c>
      <c r="M25" s="19">
        <f>IF('Расчёт'!J25="","",'Расчёт'!J25&amp;IF('Расчёт'!AJ25="В"," ✓",IF('Расчёт'!AJ25="Х"," !","")))</f>
        <v/>
      </c>
      <c r="N25" s="19">
        <f>IF('Расчёт'!K25="","",'Расчёт'!K25&amp;IF('Расчёт'!AK25="В"," ✓",IF('Расчёт'!AK25="Х"," !","")))</f>
        <v/>
      </c>
      <c r="O25" s="19">
        <f>IF('Расчёт'!L25="","",'Расчёт'!L25&amp;IF('Расчёт'!AL25="В"," ✓",IF('Расчёт'!AL25="Х"," !","")))</f>
        <v/>
      </c>
      <c r="P25" s="19">
        <f>IF('Расчёт'!M25="","",'Расчёт'!M25&amp;IF('Расчёт'!AM25="В"," ✓",IF('Расчёт'!AM25="Х"," !","")))</f>
        <v/>
      </c>
      <c r="Q25" s="17">
        <f>IF(B25="","",COUNTIF('Расчёт'!AB25:AM25,"?"))</f>
        <v/>
      </c>
      <c r="R25" s="17">
        <f>IF(B25="","",SUM('Расчёт'!O25:Z25))</f>
        <v/>
      </c>
      <c r="S25" s="20">
        <f>IF(OR(B25="",COUNTIF('Расчёт'!AB25:AM25,"В")+COUNTIF('Расчёт'!AB25:AM25,"Х")=0),"",COUNTIF('Расчёт'!AB25:AM25,"В")/(COUNTIF('Расчёт'!AB25:AM25,"В")+COUNTIF('Расчёт'!AB25:AM25,"Х")))</f>
        <v/>
      </c>
    </row>
    <row r="26" ht="18" customHeight="1">
      <c r="A26" s="17">
        <f>IF(Оборудование!A26="","",Оборудование!A26)</f>
        <v/>
      </c>
      <c r="B26" s="18">
        <f>IF(Оборудование!B26="","",Оборудование!B26)</f>
        <v/>
      </c>
      <c r="C26" s="18">
        <f>IF(Оборудование!C26="","",Оборудование!C26)</f>
        <v/>
      </c>
      <c r="D26" s="17">
        <f>IF(Оборудование!I26="","",Оборудование!I26)</f>
        <v/>
      </c>
      <c r="E26" s="19">
        <f>IF('Расчёт'!B26="","",'Расчёт'!B26&amp;IF('Расчёт'!AB26="В"," ✓",IF('Расчёт'!AB26="Х"," !","")))</f>
        <v/>
      </c>
      <c r="F26" s="19">
        <f>IF('Расчёт'!C26="","",'Расчёт'!C26&amp;IF('Расчёт'!AC26="В"," ✓",IF('Расчёт'!AC26="Х"," !","")))</f>
        <v/>
      </c>
      <c r="G26" s="19">
        <f>IF('Расчёт'!D26="","",'Расчёт'!D26&amp;IF('Расчёт'!AD26="В"," ✓",IF('Расчёт'!AD26="Х"," !","")))</f>
        <v/>
      </c>
      <c r="H26" s="19">
        <f>IF('Расчёт'!E26="","",'Расчёт'!E26&amp;IF('Расчёт'!AE26="В"," ✓",IF('Расчёт'!AE26="Х"," !","")))</f>
        <v/>
      </c>
      <c r="I26" s="19">
        <f>IF('Расчёт'!F26="","",'Расчёт'!F26&amp;IF('Расчёт'!AF26="В"," ✓",IF('Расчёт'!AF26="Х"," !","")))</f>
        <v/>
      </c>
      <c r="J26" s="19">
        <f>IF('Расчёт'!G26="","",'Расчёт'!G26&amp;IF('Расчёт'!AG26="В"," ✓",IF('Расчёт'!AG26="Х"," !","")))</f>
        <v/>
      </c>
      <c r="K26" s="19">
        <f>IF('Расчёт'!H26="","",'Расчёт'!H26&amp;IF('Расчёт'!AH26="В"," ✓",IF('Расчёт'!AH26="Х"," !","")))</f>
        <v/>
      </c>
      <c r="L26" s="19">
        <f>IF('Расчёт'!I26="","",'Расчёт'!I26&amp;IF('Расчёт'!AI26="В"," ✓",IF('Расчёт'!AI26="Х"," !","")))</f>
        <v/>
      </c>
      <c r="M26" s="19">
        <f>IF('Расчёт'!J26="","",'Расчёт'!J26&amp;IF('Расчёт'!AJ26="В"," ✓",IF('Расчёт'!AJ26="Х"," !","")))</f>
        <v/>
      </c>
      <c r="N26" s="19">
        <f>IF('Расчёт'!K26="","",'Расчёт'!K26&amp;IF('Расчёт'!AK26="В"," ✓",IF('Расчёт'!AK26="Х"," !","")))</f>
        <v/>
      </c>
      <c r="O26" s="19">
        <f>IF('Расчёт'!L26="","",'Расчёт'!L26&amp;IF('Расчёт'!AL26="В"," ✓",IF('Расчёт'!AL26="Х"," !","")))</f>
        <v/>
      </c>
      <c r="P26" s="19">
        <f>IF('Расчёт'!M26="","",'Расчёт'!M26&amp;IF('Расчёт'!AM26="В"," ✓",IF('Расчёт'!AM26="Х"," !","")))</f>
        <v/>
      </c>
      <c r="Q26" s="17">
        <f>IF(B26="","",COUNTIF('Расчёт'!AB26:AM26,"?"))</f>
        <v/>
      </c>
      <c r="R26" s="17">
        <f>IF(B26="","",SUM('Расчёт'!O26:Z26))</f>
        <v/>
      </c>
      <c r="S26" s="20">
        <f>IF(OR(B26="",COUNTIF('Расчёт'!AB26:AM26,"В")+COUNTIF('Расчёт'!AB26:AM26,"Х")=0),"",COUNTIF('Расчёт'!AB26:AM26,"В")/(COUNTIF('Расчёт'!AB26:AM26,"В")+COUNTIF('Расчёт'!AB26:AM26,"Х")))</f>
        <v/>
      </c>
    </row>
    <row r="27" ht="18" customHeight="1">
      <c r="A27" s="17">
        <f>IF(Оборудование!A27="","",Оборудование!A27)</f>
        <v/>
      </c>
      <c r="B27" s="18">
        <f>IF(Оборудование!B27="","",Оборудование!B27)</f>
        <v/>
      </c>
      <c r="C27" s="18">
        <f>IF(Оборудование!C27="","",Оборудование!C27)</f>
        <v/>
      </c>
      <c r="D27" s="17">
        <f>IF(Оборудование!I27="","",Оборудование!I27)</f>
        <v/>
      </c>
      <c r="E27" s="19">
        <f>IF('Расчёт'!B27="","",'Расчёт'!B27&amp;IF('Расчёт'!AB27="В"," ✓",IF('Расчёт'!AB27="Х"," !","")))</f>
        <v/>
      </c>
      <c r="F27" s="19">
        <f>IF('Расчёт'!C27="","",'Расчёт'!C27&amp;IF('Расчёт'!AC27="В"," ✓",IF('Расчёт'!AC27="Х"," !","")))</f>
        <v/>
      </c>
      <c r="G27" s="19">
        <f>IF('Расчёт'!D27="","",'Расчёт'!D27&amp;IF('Расчёт'!AD27="В"," ✓",IF('Расчёт'!AD27="Х"," !","")))</f>
        <v/>
      </c>
      <c r="H27" s="19">
        <f>IF('Расчёт'!E27="","",'Расчёт'!E27&amp;IF('Расчёт'!AE27="В"," ✓",IF('Расчёт'!AE27="Х"," !","")))</f>
        <v/>
      </c>
      <c r="I27" s="19">
        <f>IF('Расчёт'!F27="","",'Расчёт'!F27&amp;IF('Расчёт'!AF27="В"," ✓",IF('Расчёт'!AF27="Х"," !","")))</f>
        <v/>
      </c>
      <c r="J27" s="19">
        <f>IF('Расчёт'!G27="","",'Расчёт'!G27&amp;IF('Расчёт'!AG27="В"," ✓",IF('Расчёт'!AG27="Х"," !","")))</f>
        <v/>
      </c>
      <c r="K27" s="19">
        <f>IF('Расчёт'!H27="","",'Расчёт'!H27&amp;IF('Расчёт'!AH27="В"," ✓",IF('Расчёт'!AH27="Х"," !","")))</f>
        <v/>
      </c>
      <c r="L27" s="19">
        <f>IF('Расчёт'!I27="","",'Расчёт'!I27&amp;IF('Расчёт'!AI27="В"," ✓",IF('Расчёт'!AI27="Х"," !","")))</f>
        <v/>
      </c>
      <c r="M27" s="19">
        <f>IF('Расчёт'!J27="","",'Расчёт'!J27&amp;IF('Расчёт'!AJ27="В"," ✓",IF('Расчёт'!AJ27="Х"," !","")))</f>
        <v/>
      </c>
      <c r="N27" s="19">
        <f>IF('Расчёт'!K27="","",'Расчёт'!K27&amp;IF('Расчёт'!AK27="В"," ✓",IF('Расчёт'!AK27="Х"," !","")))</f>
        <v/>
      </c>
      <c r="O27" s="19">
        <f>IF('Расчёт'!L27="","",'Расчёт'!L27&amp;IF('Расчёт'!AL27="В"," ✓",IF('Расчёт'!AL27="Х"," !","")))</f>
        <v/>
      </c>
      <c r="P27" s="19">
        <f>IF('Расчёт'!M27="","",'Расчёт'!M27&amp;IF('Расчёт'!AM27="В"," ✓",IF('Расчёт'!AM27="Х"," !","")))</f>
        <v/>
      </c>
      <c r="Q27" s="17">
        <f>IF(B27="","",COUNTIF('Расчёт'!AB27:AM27,"?"))</f>
        <v/>
      </c>
      <c r="R27" s="17">
        <f>IF(B27="","",SUM('Расчёт'!O27:Z27))</f>
        <v/>
      </c>
      <c r="S27" s="20">
        <f>IF(OR(B27="",COUNTIF('Расчёт'!AB27:AM27,"В")+COUNTIF('Расчёт'!AB27:AM27,"Х")=0),"",COUNTIF('Расчёт'!AB27:AM27,"В")/(COUNTIF('Расчёт'!AB27:AM27,"В")+COUNTIF('Расчёт'!AB27:AM27,"Х")))</f>
        <v/>
      </c>
    </row>
    <row r="28" ht="18" customHeight="1">
      <c r="A28" s="17">
        <f>IF(Оборудование!A28="","",Оборудование!A28)</f>
        <v/>
      </c>
      <c r="B28" s="18">
        <f>IF(Оборудование!B28="","",Оборудование!B28)</f>
        <v/>
      </c>
      <c r="C28" s="18">
        <f>IF(Оборудование!C28="","",Оборудование!C28)</f>
        <v/>
      </c>
      <c r="D28" s="17">
        <f>IF(Оборудование!I28="","",Оборудование!I28)</f>
        <v/>
      </c>
      <c r="E28" s="19">
        <f>IF('Расчёт'!B28="","",'Расчёт'!B28&amp;IF('Расчёт'!AB28="В"," ✓",IF('Расчёт'!AB28="Х"," !","")))</f>
        <v/>
      </c>
      <c r="F28" s="19">
        <f>IF('Расчёт'!C28="","",'Расчёт'!C28&amp;IF('Расчёт'!AC28="В"," ✓",IF('Расчёт'!AC28="Х"," !","")))</f>
        <v/>
      </c>
      <c r="G28" s="19">
        <f>IF('Расчёт'!D28="","",'Расчёт'!D28&amp;IF('Расчёт'!AD28="В"," ✓",IF('Расчёт'!AD28="Х"," !","")))</f>
        <v/>
      </c>
      <c r="H28" s="19">
        <f>IF('Расчёт'!E28="","",'Расчёт'!E28&amp;IF('Расчёт'!AE28="В"," ✓",IF('Расчёт'!AE28="Х"," !","")))</f>
        <v/>
      </c>
      <c r="I28" s="19">
        <f>IF('Расчёт'!F28="","",'Расчёт'!F28&amp;IF('Расчёт'!AF28="В"," ✓",IF('Расчёт'!AF28="Х"," !","")))</f>
        <v/>
      </c>
      <c r="J28" s="19">
        <f>IF('Расчёт'!G28="","",'Расчёт'!G28&amp;IF('Расчёт'!AG28="В"," ✓",IF('Расчёт'!AG28="Х"," !","")))</f>
        <v/>
      </c>
      <c r="K28" s="19">
        <f>IF('Расчёт'!H28="","",'Расчёт'!H28&amp;IF('Расчёт'!AH28="В"," ✓",IF('Расчёт'!AH28="Х"," !","")))</f>
        <v/>
      </c>
      <c r="L28" s="19">
        <f>IF('Расчёт'!I28="","",'Расчёт'!I28&amp;IF('Расчёт'!AI28="В"," ✓",IF('Расчёт'!AI28="Х"," !","")))</f>
        <v/>
      </c>
      <c r="M28" s="19">
        <f>IF('Расчёт'!J28="","",'Расчёт'!J28&amp;IF('Расчёт'!AJ28="В"," ✓",IF('Расчёт'!AJ28="Х"," !","")))</f>
        <v/>
      </c>
      <c r="N28" s="19">
        <f>IF('Расчёт'!K28="","",'Расчёт'!K28&amp;IF('Расчёт'!AK28="В"," ✓",IF('Расчёт'!AK28="Х"," !","")))</f>
        <v/>
      </c>
      <c r="O28" s="19">
        <f>IF('Расчёт'!L28="","",'Расчёт'!L28&amp;IF('Расчёт'!AL28="В"," ✓",IF('Расчёт'!AL28="Х"," !","")))</f>
        <v/>
      </c>
      <c r="P28" s="19">
        <f>IF('Расчёт'!M28="","",'Расчёт'!M28&amp;IF('Расчёт'!AM28="В"," ✓",IF('Расчёт'!AM28="Х"," !","")))</f>
        <v/>
      </c>
      <c r="Q28" s="17">
        <f>IF(B28="","",COUNTIF('Расчёт'!AB28:AM28,"?"))</f>
        <v/>
      </c>
      <c r="R28" s="17">
        <f>IF(B28="","",SUM('Расчёт'!O28:Z28))</f>
        <v/>
      </c>
      <c r="S28" s="20">
        <f>IF(OR(B28="",COUNTIF('Расчёт'!AB28:AM28,"В")+COUNTIF('Расчёт'!AB28:AM28,"Х")=0),"",COUNTIF('Расчёт'!AB28:AM28,"В")/(COUNTIF('Расчёт'!AB28:AM28,"В")+COUNTIF('Расчёт'!AB28:AM28,"Х")))</f>
        <v/>
      </c>
    </row>
    <row r="29" ht="18" customHeight="1">
      <c r="A29" s="17">
        <f>IF(Оборудование!A29="","",Оборудование!A29)</f>
        <v/>
      </c>
      <c r="B29" s="18">
        <f>IF(Оборудование!B29="","",Оборудование!B29)</f>
        <v/>
      </c>
      <c r="C29" s="18">
        <f>IF(Оборудование!C29="","",Оборудование!C29)</f>
        <v/>
      </c>
      <c r="D29" s="17">
        <f>IF(Оборудование!I29="","",Оборудование!I29)</f>
        <v/>
      </c>
      <c r="E29" s="19">
        <f>IF('Расчёт'!B29="","",'Расчёт'!B29&amp;IF('Расчёт'!AB29="В"," ✓",IF('Расчёт'!AB29="Х"," !","")))</f>
        <v/>
      </c>
      <c r="F29" s="19">
        <f>IF('Расчёт'!C29="","",'Расчёт'!C29&amp;IF('Расчёт'!AC29="В"," ✓",IF('Расчёт'!AC29="Х"," !","")))</f>
        <v/>
      </c>
      <c r="G29" s="19">
        <f>IF('Расчёт'!D29="","",'Расчёт'!D29&amp;IF('Расчёт'!AD29="В"," ✓",IF('Расчёт'!AD29="Х"," !","")))</f>
        <v/>
      </c>
      <c r="H29" s="19">
        <f>IF('Расчёт'!E29="","",'Расчёт'!E29&amp;IF('Расчёт'!AE29="В"," ✓",IF('Расчёт'!AE29="Х"," !","")))</f>
        <v/>
      </c>
      <c r="I29" s="19">
        <f>IF('Расчёт'!F29="","",'Расчёт'!F29&amp;IF('Расчёт'!AF29="В"," ✓",IF('Расчёт'!AF29="Х"," !","")))</f>
        <v/>
      </c>
      <c r="J29" s="19">
        <f>IF('Расчёт'!G29="","",'Расчёт'!G29&amp;IF('Расчёт'!AG29="В"," ✓",IF('Расчёт'!AG29="Х"," !","")))</f>
        <v/>
      </c>
      <c r="K29" s="19">
        <f>IF('Расчёт'!H29="","",'Расчёт'!H29&amp;IF('Расчёт'!AH29="В"," ✓",IF('Расчёт'!AH29="Х"," !","")))</f>
        <v/>
      </c>
      <c r="L29" s="19">
        <f>IF('Расчёт'!I29="","",'Расчёт'!I29&amp;IF('Расчёт'!AI29="В"," ✓",IF('Расчёт'!AI29="Х"," !","")))</f>
        <v/>
      </c>
      <c r="M29" s="19">
        <f>IF('Расчёт'!J29="","",'Расчёт'!J29&amp;IF('Расчёт'!AJ29="В"," ✓",IF('Расчёт'!AJ29="Х"," !","")))</f>
        <v/>
      </c>
      <c r="N29" s="19">
        <f>IF('Расчёт'!K29="","",'Расчёт'!K29&amp;IF('Расчёт'!AK29="В"," ✓",IF('Расчёт'!AK29="Х"," !","")))</f>
        <v/>
      </c>
      <c r="O29" s="19">
        <f>IF('Расчёт'!L29="","",'Расчёт'!L29&amp;IF('Расчёт'!AL29="В"," ✓",IF('Расчёт'!AL29="Х"," !","")))</f>
        <v/>
      </c>
      <c r="P29" s="19">
        <f>IF('Расчёт'!M29="","",'Расчёт'!M29&amp;IF('Расчёт'!AM29="В"," ✓",IF('Расчёт'!AM29="Х"," !","")))</f>
        <v/>
      </c>
      <c r="Q29" s="17">
        <f>IF(B29="","",COUNTIF('Расчёт'!AB29:AM29,"?"))</f>
        <v/>
      </c>
      <c r="R29" s="17">
        <f>IF(B29="","",SUM('Расчёт'!O29:Z29))</f>
        <v/>
      </c>
      <c r="S29" s="20">
        <f>IF(OR(B29="",COUNTIF('Расчёт'!AB29:AM29,"В")+COUNTIF('Расчёт'!AB29:AM29,"Х")=0),"",COUNTIF('Расчёт'!AB29:AM29,"В")/(COUNTIF('Расчёт'!AB29:AM29,"В")+COUNTIF('Расчёт'!AB29:AM29,"Х")))</f>
        <v/>
      </c>
    </row>
    <row r="30" ht="18" customHeight="1">
      <c r="A30" s="17">
        <f>IF(Оборудование!A30="","",Оборудование!A30)</f>
        <v/>
      </c>
      <c r="B30" s="18">
        <f>IF(Оборудование!B30="","",Оборудование!B30)</f>
        <v/>
      </c>
      <c r="C30" s="18">
        <f>IF(Оборудование!C30="","",Оборудование!C30)</f>
        <v/>
      </c>
      <c r="D30" s="17">
        <f>IF(Оборудование!I30="","",Оборудование!I30)</f>
        <v/>
      </c>
      <c r="E30" s="19">
        <f>IF('Расчёт'!B30="","",'Расчёт'!B30&amp;IF('Расчёт'!AB30="В"," ✓",IF('Расчёт'!AB30="Х"," !","")))</f>
        <v/>
      </c>
      <c r="F30" s="19">
        <f>IF('Расчёт'!C30="","",'Расчёт'!C30&amp;IF('Расчёт'!AC30="В"," ✓",IF('Расчёт'!AC30="Х"," !","")))</f>
        <v/>
      </c>
      <c r="G30" s="19">
        <f>IF('Расчёт'!D30="","",'Расчёт'!D30&amp;IF('Расчёт'!AD30="В"," ✓",IF('Расчёт'!AD30="Х"," !","")))</f>
        <v/>
      </c>
      <c r="H30" s="19">
        <f>IF('Расчёт'!E30="","",'Расчёт'!E30&amp;IF('Расчёт'!AE30="В"," ✓",IF('Расчёт'!AE30="Х"," !","")))</f>
        <v/>
      </c>
      <c r="I30" s="19">
        <f>IF('Расчёт'!F30="","",'Расчёт'!F30&amp;IF('Расчёт'!AF30="В"," ✓",IF('Расчёт'!AF30="Х"," !","")))</f>
        <v/>
      </c>
      <c r="J30" s="19">
        <f>IF('Расчёт'!G30="","",'Расчёт'!G30&amp;IF('Расчёт'!AG30="В"," ✓",IF('Расчёт'!AG30="Х"," !","")))</f>
        <v/>
      </c>
      <c r="K30" s="19">
        <f>IF('Расчёт'!H30="","",'Расчёт'!H30&amp;IF('Расчёт'!AH30="В"," ✓",IF('Расчёт'!AH30="Х"," !","")))</f>
        <v/>
      </c>
      <c r="L30" s="19">
        <f>IF('Расчёт'!I30="","",'Расчёт'!I30&amp;IF('Расчёт'!AI30="В"," ✓",IF('Расчёт'!AI30="Х"," !","")))</f>
        <v/>
      </c>
      <c r="M30" s="19">
        <f>IF('Расчёт'!J30="","",'Расчёт'!J30&amp;IF('Расчёт'!AJ30="В"," ✓",IF('Расчёт'!AJ30="Х"," !","")))</f>
        <v/>
      </c>
      <c r="N30" s="19">
        <f>IF('Расчёт'!K30="","",'Расчёт'!K30&amp;IF('Расчёт'!AK30="В"," ✓",IF('Расчёт'!AK30="Х"," !","")))</f>
        <v/>
      </c>
      <c r="O30" s="19">
        <f>IF('Расчёт'!L30="","",'Расчёт'!L30&amp;IF('Расчёт'!AL30="В"," ✓",IF('Расчёт'!AL30="Х"," !","")))</f>
        <v/>
      </c>
      <c r="P30" s="19">
        <f>IF('Расчёт'!M30="","",'Расчёт'!M30&amp;IF('Расчёт'!AM30="В"," ✓",IF('Расчёт'!AM30="Х"," !","")))</f>
        <v/>
      </c>
      <c r="Q30" s="17">
        <f>IF(B30="","",COUNTIF('Расчёт'!AB30:AM30,"?"))</f>
        <v/>
      </c>
      <c r="R30" s="17">
        <f>IF(B30="","",SUM('Расчёт'!O30:Z30))</f>
        <v/>
      </c>
      <c r="S30" s="20">
        <f>IF(OR(B30="",COUNTIF('Расчёт'!AB30:AM30,"В")+COUNTIF('Расчёт'!AB30:AM30,"Х")=0),"",COUNTIF('Расчёт'!AB30:AM30,"В")/(COUNTIF('Расчёт'!AB30:AM30,"В")+COUNTIF('Расчёт'!AB30:AM30,"Х")))</f>
        <v/>
      </c>
    </row>
    <row r="31" ht="18" customHeight="1">
      <c r="A31" s="17">
        <f>IF(Оборудование!A31="","",Оборудование!A31)</f>
        <v/>
      </c>
      <c r="B31" s="18">
        <f>IF(Оборудование!B31="","",Оборудование!B31)</f>
        <v/>
      </c>
      <c r="C31" s="18">
        <f>IF(Оборудование!C31="","",Оборудование!C31)</f>
        <v/>
      </c>
      <c r="D31" s="17">
        <f>IF(Оборудование!I31="","",Оборудование!I31)</f>
        <v/>
      </c>
      <c r="E31" s="19">
        <f>IF('Расчёт'!B31="","",'Расчёт'!B31&amp;IF('Расчёт'!AB31="В"," ✓",IF('Расчёт'!AB31="Х"," !","")))</f>
        <v/>
      </c>
      <c r="F31" s="19">
        <f>IF('Расчёт'!C31="","",'Расчёт'!C31&amp;IF('Расчёт'!AC31="В"," ✓",IF('Расчёт'!AC31="Х"," !","")))</f>
        <v/>
      </c>
      <c r="G31" s="19">
        <f>IF('Расчёт'!D31="","",'Расчёт'!D31&amp;IF('Расчёт'!AD31="В"," ✓",IF('Расчёт'!AD31="Х"," !","")))</f>
        <v/>
      </c>
      <c r="H31" s="19">
        <f>IF('Расчёт'!E31="","",'Расчёт'!E31&amp;IF('Расчёт'!AE31="В"," ✓",IF('Расчёт'!AE31="Х"," !","")))</f>
        <v/>
      </c>
      <c r="I31" s="19">
        <f>IF('Расчёт'!F31="","",'Расчёт'!F31&amp;IF('Расчёт'!AF31="В"," ✓",IF('Расчёт'!AF31="Х"," !","")))</f>
        <v/>
      </c>
      <c r="J31" s="19">
        <f>IF('Расчёт'!G31="","",'Расчёт'!G31&amp;IF('Расчёт'!AG31="В"," ✓",IF('Расчёт'!AG31="Х"," !","")))</f>
        <v/>
      </c>
      <c r="K31" s="19">
        <f>IF('Расчёт'!H31="","",'Расчёт'!H31&amp;IF('Расчёт'!AH31="В"," ✓",IF('Расчёт'!AH31="Х"," !","")))</f>
        <v/>
      </c>
      <c r="L31" s="19">
        <f>IF('Расчёт'!I31="","",'Расчёт'!I31&amp;IF('Расчёт'!AI31="В"," ✓",IF('Расчёт'!AI31="Х"," !","")))</f>
        <v/>
      </c>
      <c r="M31" s="19">
        <f>IF('Расчёт'!J31="","",'Расчёт'!J31&amp;IF('Расчёт'!AJ31="В"," ✓",IF('Расчёт'!AJ31="Х"," !","")))</f>
        <v/>
      </c>
      <c r="N31" s="19">
        <f>IF('Расчёт'!K31="","",'Расчёт'!K31&amp;IF('Расчёт'!AK31="В"," ✓",IF('Расчёт'!AK31="Х"," !","")))</f>
        <v/>
      </c>
      <c r="O31" s="19">
        <f>IF('Расчёт'!L31="","",'Расчёт'!L31&amp;IF('Расчёт'!AL31="В"," ✓",IF('Расчёт'!AL31="Х"," !","")))</f>
        <v/>
      </c>
      <c r="P31" s="19">
        <f>IF('Расчёт'!M31="","",'Расчёт'!M31&amp;IF('Расчёт'!AM31="В"," ✓",IF('Расчёт'!AM31="Х"," !","")))</f>
        <v/>
      </c>
      <c r="Q31" s="17">
        <f>IF(B31="","",COUNTIF('Расчёт'!AB31:AM31,"?"))</f>
        <v/>
      </c>
      <c r="R31" s="17">
        <f>IF(B31="","",SUM('Расчёт'!O31:Z31))</f>
        <v/>
      </c>
      <c r="S31" s="20">
        <f>IF(OR(B31="",COUNTIF('Расчёт'!AB31:AM31,"В")+COUNTIF('Расчёт'!AB31:AM31,"Х")=0),"",COUNTIF('Расчёт'!AB31:AM31,"В")/(COUNTIF('Расчёт'!AB31:AM31,"В")+COUNTIF('Расчёт'!AB31:AM31,"Х")))</f>
        <v/>
      </c>
    </row>
    <row r="32" ht="18" customHeight="1">
      <c r="A32" s="17">
        <f>IF(Оборудование!A32="","",Оборудование!A32)</f>
        <v/>
      </c>
      <c r="B32" s="18">
        <f>IF(Оборудование!B32="","",Оборудование!B32)</f>
        <v/>
      </c>
      <c r="C32" s="18">
        <f>IF(Оборудование!C32="","",Оборудование!C32)</f>
        <v/>
      </c>
      <c r="D32" s="17">
        <f>IF(Оборудование!I32="","",Оборудование!I32)</f>
        <v/>
      </c>
      <c r="E32" s="19">
        <f>IF('Расчёт'!B32="","",'Расчёт'!B32&amp;IF('Расчёт'!AB32="В"," ✓",IF('Расчёт'!AB32="Х"," !","")))</f>
        <v/>
      </c>
      <c r="F32" s="19">
        <f>IF('Расчёт'!C32="","",'Расчёт'!C32&amp;IF('Расчёт'!AC32="В"," ✓",IF('Расчёт'!AC32="Х"," !","")))</f>
        <v/>
      </c>
      <c r="G32" s="19">
        <f>IF('Расчёт'!D32="","",'Расчёт'!D32&amp;IF('Расчёт'!AD32="В"," ✓",IF('Расчёт'!AD32="Х"," !","")))</f>
        <v/>
      </c>
      <c r="H32" s="19">
        <f>IF('Расчёт'!E32="","",'Расчёт'!E32&amp;IF('Расчёт'!AE32="В"," ✓",IF('Расчёт'!AE32="Х"," !","")))</f>
        <v/>
      </c>
      <c r="I32" s="19">
        <f>IF('Расчёт'!F32="","",'Расчёт'!F32&amp;IF('Расчёт'!AF32="В"," ✓",IF('Расчёт'!AF32="Х"," !","")))</f>
        <v/>
      </c>
      <c r="J32" s="19">
        <f>IF('Расчёт'!G32="","",'Расчёт'!G32&amp;IF('Расчёт'!AG32="В"," ✓",IF('Расчёт'!AG32="Х"," !","")))</f>
        <v/>
      </c>
      <c r="K32" s="19">
        <f>IF('Расчёт'!H32="","",'Расчёт'!H32&amp;IF('Расчёт'!AH32="В"," ✓",IF('Расчёт'!AH32="Х"," !","")))</f>
        <v/>
      </c>
      <c r="L32" s="19">
        <f>IF('Расчёт'!I32="","",'Расчёт'!I32&amp;IF('Расчёт'!AI32="В"," ✓",IF('Расчёт'!AI32="Х"," !","")))</f>
        <v/>
      </c>
      <c r="M32" s="19">
        <f>IF('Расчёт'!J32="","",'Расчёт'!J32&amp;IF('Расчёт'!AJ32="В"," ✓",IF('Расчёт'!AJ32="Х"," !","")))</f>
        <v/>
      </c>
      <c r="N32" s="19">
        <f>IF('Расчёт'!K32="","",'Расчёт'!K32&amp;IF('Расчёт'!AK32="В"," ✓",IF('Расчёт'!AK32="Х"," !","")))</f>
        <v/>
      </c>
      <c r="O32" s="19">
        <f>IF('Расчёт'!L32="","",'Расчёт'!L32&amp;IF('Расчёт'!AL32="В"," ✓",IF('Расчёт'!AL32="Х"," !","")))</f>
        <v/>
      </c>
      <c r="P32" s="19">
        <f>IF('Расчёт'!M32="","",'Расчёт'!M32&amp;IF('Расчёт'!AM32="В"," ✓",IF('Расчёт'!AM32="Х"," !","")))</f>
        <v/>
      </c>
      <c r="Q32" s="17">
        <f>IF(B32="","",COUNTIF('Расчёт'!AB32:AM32,"?"))</f>
        <v/>
      </c>
      <c r="R32" s="17">
        <f>IF(B32="","",SUM('Расчёт'!O32:Z32))</f>
        <v/>
      </c>
      <c r="S32" s="20">
        <f>IF(OR(B32="",COUNTIF('Расчёт'!AB32:AM32,"В")+COUNTIF('Расчёт'!AB32:AM32,"Х")=0),"",COUNTIF('Расчёт'!AB32:AM32,"В")/(COUNTIF('Расчёт'!AB32:AM32,"В")+COUNTIF('Расчёт'!AB32:AM32,"Х")))</f>
        <v/>
      </c>
    </row>
    <row r="33" ht="18" customHeight="1">
      <c r="A33" s="17">
        <f>IF(Оборудование!A33="","",Оборудование!A33)</f>
        <v/>
      </c>
      <c r="B33" s="18">
        <f>IF(Оборудование!B33="","",Оборудование!B33)</f>
        <v/>
      </c>
      <c r="C33" s="18">
        <f>IF(Оборудование!C33="","",Оборудование!C33)</f>
        <v/>
      </c>
      <c r="D33" s="17">
        <f>IF(Оборудование!I33="","",Оборудование!I33)</f>
        <v/>
      </c>
      <c r="E33" s="19">
        <f>IF('Расчёт'!B33="","",'Расчёт'!B33&amp;IF('Расчёт'!AB33="В"," ✓",IF('Расчёт'!AB33="Х"," !","")))</f>
        <v/>
      </c>
      <c r="F33" s="19">
        <f>IF('Расчёт'!C33="","",'Расчёт'!C33&amp;IF('Расчёт'!AC33="В"," ✓",IF('Расчёт'!AC33="Х"," !","")))</f>
        <v/>
      </c>
      <c r="G33" s="19">
        <f>IF('Расчёт'!D33="","",'Расчёт'!D33&amp;IF('Расчёт'!AD33="В"," ✓",IF('Расчёт'!AD33="Х"," !","")))</f>
        <v/>
      </c>
      <c r="H33" s="19">
        <f>IF('Расчёт'!E33="","",'Расчёт'!E33&amp;IF('Расчёт'!AE33="В"," ✓",IF('Расчёт'!AE33="Х"," !","")))</f>
        <v/>
      </c>
      <c r="I33" s="19">
        <f>IF('Расчёт'!F33="","",'Расчёт'!F33&amp;IF('Расчёт'!AF33="В"," ✓",IF('Расчёт'!AF33="Х"," !","")))</f>
        <v/>
      </c>
      <c r="J33" s="19">
        <f>IF('Расчёт'!G33="","",'Расчёт'!G33&amp;IF('Расчёт'!AG33="В"," ✓",IF('Расчёт'!AG33="Х"," !","")))</f>
        <v/>
      </c>
      <c r="K33" s="19">
        <f>IF('Расчёт'!H33="","",'Расчёт'!H33&amp;IF('Расчёт'!AH33="В"," ✓",IF('Расчёт'!AH33="Х"," !","")))</f>
        <v/>
      </c>
      <c r="L33" s="19">
        <f>IF('Расчёт'!I33="","",'Расчёт'!I33&amp;IF('Расчёт'!AI33="В"," ✓",IF('Расчёт'!AI33="Х"," !","")))</f>
        <v/>
      </c>
      <c r="M33" s="19">
        <f>IF('Расчёт'!J33="","",'Расчёт'!J33&amp;IF('Расчёт'!AJ33="В"," ✓",IF('Расчёт'!AJ33="Х"," !","")))</f>
        <v/>
      </c>
      <c r="N33" s="19">
        <f>IF('Расчёт'!K33="","",'Расчёт'!K33&amp;IF('Расчёт'!AK33="В"," ✓",IF('Расчёт'!AK33="Х"," !","")))</f>
        <v/>
      </c>
      <c r="O33" s="19">
        <f>IF('Расчёт'!L33="","",'Расчёт'!L33&amp;IF('Расчёт'!AL33="В"," ✓",IF('Расчёт'!AL33="Х"," !","")))</f>
        <v/>
      </c>
      <c r="P33" s="19">
        <f>IF('Расчёт'!M33="","",'Расчёт'!M33&amp;IF('Расчёт'!AM33="В"," ✓",IF('Расчёт'!AM33="Х"," !","")))</f>
        <v/>
      </c>
      <c r="Q33" s="17">
        <f>IF(B33="","",COUNTIF('Расчёт'!AB33:AM33,"?"))</f>
        <v/>
      </c>
      <c r="R33" s="17">
        <f>IF(B33="","",SUM('Расчёт'!O33:Z33))</f>
        <v/>
      </c>
      <c r="S33" s="20">
        <f>IF(OR(B33="",COUNTIF('Расчёт'!AB33:AM33,"В")+COUNTIF('Расчёт'!AB33:AM33,"Х")=0),"",COUNTIF('Расчёт'!AB33:AM33,"В")/(COUNTIF('Расчёт'!AB33:AM33,"В")+COUNTIF('Расчёт'!AB33:AM33,"Х")))</f>
        <v/>
      </c>
    </row>
    <row r="34" ht="18" customHeight="1">
      <c r="A34" s="17">
        <f>IF(Оборудование!A34="","",Оборудование!A34)</f>
        <v/>
      </c>
      <c r="B34" s="18">
        <f>IF(Оборудование!B34="","",Оборудование!B34)</f>
        <v/>
      </c>
      <c r="C34" s="18">
        <f>IF(Оборудование!C34="","",Оборудование!C34)</f>
        <v/>
      </c>
      <c r="D34" s="17">
        <f>IF(Оборудование!I34="","",Оборудование!I34)</f>
        <v/>
      </c>
      <c r="E34" s="19">
        <f>IF('Расчёт'!B34="","",'Расчёт'!B34&amp;IF('Расчёт'!AB34="В"," ✓",IF('Расчёт'!AB34="Х"," !","")))</f>
        <v/>
      </c>
      <c r="F34" s="19">
        <f>IF('Расчёт'!C34="","",'Расчёт'!C34&amp;IF('Расчёт'!AC34="В"," ✓",IF('Расчёт'!AC34="Х"," !","")))</f>
        <v/>
      </c>
      <c r="G34" s="19">
        <f>IF('Расчёт'!D34="","",'Расчёт'!D34&amp;IF('Расчёт'!AD34="В"," ✓",IF('Расчёт'!AD34="Х"," !","")))</f>
        <v/>
      </c>
      <c r="H34" s="19">
        <f>IF('Расчёт'!E34="","",'Расчёт'!E34&amp;IF('Расчёт'!AE34="В"," ✓",IF('Расчёт'!AE34="Х"," !","")))</f>
        <v/>
      </c>
      <c r="I34" s="19">
        <f>IF('Расчёт'!F34="","",'Расчёт'!F34&amp;IF('Расчёт'!AF34="В"," ✓",IF('Расчёт'!AF34="Х"," !","")))</f>
        <v/>
      </c>
      <c r="J34" s="19">
        <f>IF('Расчёт'!G34="","",'Расчёт'!G34&amp;IF('Расчёт'!AG34="В"," ✓",IF('Расчёт'!AG34="Х"," !","")))</f>
        <v/>
      </c>
      <c r="K34" s="19">
        <f>IF('Расчёт'!H34="","",'Расчёт'!H34&amp;IF('Расчёт'!AH34="В"," ✓",IF('Расчёт'!AH34="Х"," !","")))</f>
        <v/>
      </c>
      <c r="L34" s="19">
        <f>IF('Расчёт'!I34="","",'Расчёт'!I34&amp;IF('Расчёт'!AI34="В"," ✓",IF('Расчёт'!AI34="Х"," !","")))</f>
        <v/>
      </c>
      <c r="M34" s="19">
        <f>IF('Расчёт'!J34="","",'Расчёт'!J34&amp;IF('Расчёт'!AJ34="В"," ✓",IF('Расчёт'!AJ34="Х"," !","")))</f>
        <v/>
      </c>
      <c r="N34" s="19">
        <f>IF('Расчёт'!K34="","",'Расчёт'!K34&amp;IF('Расчёт'!AK34="В"," ✓",IF('Расчёт'!AK34="Х"," !","")))</f>
        <v/>
      </c>
      <c r="O34" s="19">
        <f>IF('Расчёт'!L34="","",'Расчёт'!L34&amp;IF('Расчёт'!AL34="В"," ✓",IF('Расчёт'!AL34="Х"," !","")))</f>
        <v/>
      </c>
      <c r="P34" s="19">
        <f>IF('Расчёт'!M34="","",'Расчёт'!M34&amp;IF('Расчёт'!AM34="В"," ✓",IF('Расчёт'!AM34="Х"," !","")))</f>
        <v/>
      </c>
      <c r="Q34" s="17">
        <f>IF(B34="","",COUNTIF('Расчёт'!AB34:AM34,"?"))</f>
        <v/>
      </c>
      <c r="R34" s="17">
        <f>IF(B34="","",SUM('Расчёт'!O34:Z34))</f>
        <v/>
      </c>
      <c r="S34" s="20">
        <f>IF(OR(B34="",COUNTIF('Расчёт'!AB34:AM34,"В")+COUNTIF('Расчёт'!AB34:AM34,"Х")=0),"",COUNTIF('Расчёт'!AB34:AM34,"В")/(COUNTIF('Расчёт'!AB34:AM34,"В")+COUNTIF('Расчёт'!AB34:AM34,"Х")))</f>
        <v/>
      </c>
    </row>
    <row r="35" ht="18" customHeight="1">
      <c r="A35" s="17">
        <f>IF(Оборудование!A35="","",Оборудование!A35)</f>
        <v/>
      </c>
      <c r="B35" s="18">
        <f>IF(Оборудование!B35="","",Оборудование!B35)</f>
        <v/>
      </c>
      <c r="C35" s="18">
        <f>IF(Оборудование!C35="","",Оборудование!C35)</f>
        <v/>
      </c>
      <c r="D35" s="17">
        <f>IF(Оборудование!I35="","",Оборудование!I35)</f>
        <v/>
      </c>
      <c r="E35" s="19">
        <f>IF('Расчёт'!B35="","",'Расчёт'!B35&amp;IF('Расчёт'!AB35="В"," ✓",IF('Расчёт'!AB35="Х"," !","")))</f>
        <v/>
      </c>
      <c r="F35" s="19">
        <f>IF('Расчёт'!C35="","",'Расчёт'!C35&amp;IF('Расчёт'!AC35="В"," ✓",IF('Расчёт'!AC35="Х"," !","")))</f>
        <v/>
      </c>
      <c r="G35" s="19">
        <f>IF('Расчёт'!D35="","",'Расчёт'!D35&amp;IF('Расчёт'!AD35="В"," ✓",IF('Расчёт'!AD35="Х"," !","")))</f>
        <v/>
      </c>
      <c r="H35" s="19">
        <f>IF('Расчёт'!E35="","",'Расчёт'!E35&amp;IF('Расчёт'!AE35="В"," ✓",IF('Расчёт'!AE35="Х"," !","")))</f>
        <v/>
      </c>
      <c r="I35" s="19">
        <f>IF('Расчёт'!F35="","",'Расчёт'!F35&amp;IF('Расчёт'!AF35="В"," ✓",IF('Расчёт'!AF35="Х"," !","")))</f>
        <v/>
      </c>
      <c r="J35" s="19">
        <f>IF('Расчёт'!G35="","",'Расчёт'!G35&amp;IF('Расчёт'!AG35="В"," ✓",IF('Расчёт'!AG35="Х"," !","")))</f>
        <v/>
      </c>
      <c r="K35" s="19">
        <f>IF('Расчёт'!H35="","",'Расчёт'!H35&amp;IF('Расчёт'!AH35="В"," ✓",IF('Расчёт'!AH35="Х"," !","")))</f>
        <v/>
      </c>
      <c r="L35" s="19">
        <f>IF('Расчёт'!I35="","",'Расчёт'!I35&amp;IF('Расчёт'!AI35="В"," ✓",IF('Расчёт'!AI35="Х"," !","")))</f>
        <v/>
      </c>
      <c r="M35" s="19">
        <f>IF('Расчёт'!J35="","",'Расчёт'!J35&amp;IF('Расчёт'!AJ35="В"," ✓",IF('Расчёт'!AJ35="Х"," !","")))</f>
        <v/>
      </c>
      <c r="N35" s="19">
        <f>IF('Расчёт'!K35="","",'Расчёт'!K35&amp;IF('Расчёт'!AK35="В"," ✓",IF('Расчёт'!AK35="Х"," !","")))</f>
        <v/>
      </c>
      <c r="O35" s="19">
        <f>IF('Расчёт'!L35="","",'Расчёт'!L35&amp;IF('Расчёт'!AL35="В"," ✓",IF('Расчёт'!AL35="Х"," !","")))</f>
        <v/>
      </c>
      <c r="P35" s="19">
        <f>IF('Расчёт'!M35="","",'Расчёт'!M35&amp;IF('Расчёт'!AM35="В"," ✓",IF('Расчёт'!AM35="Х"," !","")))</f>
        <v/>
      </c>
      <c r="Q35" s="17">
        <f>IF(B35="","",COUNTIF('Расчёт'!AB35:AM35,"?"))</f>
        <v/>
      </c>
      <c r="R35" s="17">
        <f>IF(B35="","",SUM('Расчёт'!O35:Z35))</f>
        <v/>
      </c>
      <c r="S35" s="20">
        <f>IF(OR(B35="",COUNTIF('Расчёт'!AB35:AM35,"В")+COUNTIF('Расчёт'!AB35:AM35,"Х")=0),"",COUNTIF('Расчёт'!AB35:AM35,"В")/(COUNTIF('Расчёт'!AB35:AM35,"В")+COUNTIF('Расчёт'!AB35:AM35,"Х")))</f>
        <v/>
      </c>
    </row>
    <row r="36" ht="18" customHeight="1">
      <c r="A36" s="17">
        <f>IF(Оборудование!A36="","",Оборудование!A36)</f>
        <v/>
      </c>
      <c r="B36" s="18">
        <f>IF(Оборудование!B36="","",Оборудование!B36)</f>
        <v/>
      </c>
      <c r="C36" s="18">
        <f>IF(Оборудование!C36="","",Оборудование!C36)</f>
        <v/>
      </c>
      <c r="D36" s="17">
        <f>IF(Оборудование!I36="","",Оборудование!I36)</f>
        <v/>
      </c>
      <c r="E36" s="19">
        <f>IF('Расчёт'!B36="","",'Расчёт'!B36&amp;IF('Расчёт'!AB36="В"," ✓",IF('Расчёт'!AB36="Х"," !","")))</f>
        <v/>
      </c>
      <c r="F36" s="19">
        <f>IF('Расчёт'!C36="","",'Расчёт'!C36&amp;IF('Расчёт'!AC36="В"," ✓",IF('Расчёт'!AC36="Х"," !","")))</f>
        <v/>
      </c>
      <c r="G36" s="19">
        <f>IF('Расчёт'!D36="","",'Расчёт'!D36&amp;IF('Расчёт'!AD36="В"," ✓",IF('Расчёт'!AD36="Х"," !","")))</f>
        <v/>
      </c>
      <c r="H36" s="19">
        <f>IF('Расчёт'!E36="","",'Расчёт'!E36&amp;IF('Расчёт'!AE36="В"," ✓",IF('Расчёт'!AE36="Х"," !","")))</f>
        <v/>
      </c>
      <c r="I36" s="19">
        <f>IF('Расчёт'!F36="","",'Расчёт'!F36&amp;IF('Расчёт'!AF36="В"," ✓",IF('Расчёт'!AF36="Х"," !","")))</f>
        <v/>
      </c>
      <c r="J36" s="19">
        <f>IF('Расчёт'!G36="","",'Расчёт'!G36&amp;IF('Расчёт'!AG36="В"," ✓",IF('Расчёт'!AG36="Х"," !","")))</f>
        <v/>
      </c>
      <c r="K36" s="19">
        <f>IF('Расчёт'!H36="","",'Расчёт'!H36&amp;IF('Расчёт'!AH36="В"," ✓",IF('Расчёт'!AH36="Х"," !","")))</f>
        <v/>
      </c>
      <c r="L36" s="19">
        <f>IF('Расчёт'!I36="","",'Расчёт'!I36&amp;IF('Расчёт'!AI36="В"," ✓",IF('Расчёт'!AI36="Х"," !","")))</f>
        <v/>
      </c>
      <c r="M36" s="19">
        <f>IF('Расчёт'!J36="","",'Расчёт'!J36&amp;IF('Расчёт'!AJ36="В"," ✓",IF('Расчёт'!AJ36="Х"," !","")))</f>
        <v/>
      </c>
      <c r="N36" s="19">
        <f>IF('Расчёт'!K36="","",'Расчёт'!K36&amp;IF('Расчёт'!AK36="В"," ✓",IF('Расчёт'!AK36="Х"," !","")))</f>
        <v/>
      </c>
      <c r="O36" s="19">
        <f>IF('Расчёт'!L36="","",'Расчёт'!L36&amp;IF('Расчёт'!AL36="В"," ✓",IF('Расчёт'!AL36="Х"," !","")))</f>
        <v/>
      </c>
      <c r="P36" s="19">
        <f>IF('Расчёт'!M36="","",'Расчёт'!M36&amp;IF('Расчёт'!AM36="В"," ✓",IF('Расчёт'!AM36="Х"," !","")))</f>
        <v/>
      </c>
      <c r="Q36" s="17">
        <f>IF(B36="","",COUNTIF('Расчёт'!AB36:AM36,"?"))</f>
        <v/>
      </c>
      <c r="R36" s="17">
        <f>IF(B36="","",SUM('Расчёт'!O36:Z36))</f>
        <v/>
      </c>
      <c r="S36" s="20">
        <f>IF(OR(B36="",COUNTIF('Расчёт'!AB36:AM36,"В")+COUNTIF('Расчёт'!AB36:AM36,"Х")=0),"",COUNTIF('Расчёт'!AB36:AM36,"В")/(COUNTIF('Расчёт'!AB36:AM36,"В")+COUNTIF('Расчёт'!AB36:AM36,"Х")))</f>
        <v/>
      </c>
    </row>
    <row r="37" ht="18" customHeight="1">
      <c r="A37" s="17">
        <f>IF(Оборудование!A37="","",Оборудование!A37)</f>
        <v/>
      </c>
      <c r="B37" s="18">
        <f>IF(Оборудование!B37="","",Оборудование!B37)</f>
        <v/>
      </c>
      <c r="C37" s="18">
        <f>IF(Оборудование!C37="","",Оборудование!C37)</f>
        <v/>
      </c>
      <c r="D37" s="17">
        <f>IF(Оборудование!I37="","",Оборудование!I37)</f>
        <v/>
      </c>
      <c r="E37" s="19">
        <f>IF('Расчёт'!B37="","",'Расчёт'!B37&amp;IF('Расчёт'!AB37="В"," ✓",IF('Расчёт'!AB37="Х"," !","")))</f>
        <v/>
      </c>
      <c r="F37" s="19">
        <f>IF('Расчёт'!C37="","",'Расчёт'!C37&amp;IF('Расчёт'!AC37="В"," ✓",IF('Расчёт'!AC37="Х"," !","")))</f>
        <v/>
      </c>
      <c r="G37" s="19">
        <f>IF('Расчёт'!D37="","",'Расчёт'!D37&amp;IF('Расчёт'!AD37="В"," ✓",IF('Расчёт'!AD37="Х"," !","")))</f>
        <v/>
      </c>
      <c r="H37" s="19">
        <f>IF('Расчёт'!E37="","",'Расчёт'!E37&amp;IF('Расчёт'!AE37="В"," ✓",IF('Расчёт'!AE37="Х"," !","")))</f>
        <v/>
      </c>
      <c r="I37" s="19">
        <f>IF('Расчёт'!F37="","",'Расчёт'!F37&amp;IF('Расчёт'!AF37="В"," ✓",IF('Расчёт'!AF37="Х"," !","")))</f>
        <v/>
      </c>
      <c r="J37" s="19">
        <f>IF('Расчёт'!G37="","",'Расчёт'!G37&amp;IF('Расчёт'!AG37="В"," ✓",IF('Расчёт'!AG37="Х"," !","")))</f>
        <v/>
      </c>
      <c r="K37" s="19">
        <f>IF('Расчёт'!H37="","",'Расчёт'!H37&amp;IF('Расчёт'!AH37="В"," ✓",IF('Расчёт'!AH37="Х"," !","")))</f>
        <v/>
      </c>
      <c r="L37" s="19">
        <f>IF('Расчёт'!I37="","",'Расчёт'!I37&amp;IF('Расчёт'!AI37="В"," ✓",IF('Расчёт'!AI37="Х"," !","")))</f>
        <v/>
      </c>
      <c r="M37" s="19">
        <f>IF('Расчёт'!J37="","",'Расчёт'!J37&amp;IF('Расчёт'!AJ37="В"," ✓",IF('Расчёт'!AJ37="Х"," !","")))</f>
        <v/>
      </c>
      <c r="N37" s="19">
        <f>IF('Расчёт'!K37="","",'Расчёт'!K37&amp;IF('Расчёт'!AK37="В"," ✓",IF('Расчёт'!AK37="Х"," !","")))</f>
        <v/>
      </c>
      <c r="O37" s="19">
        <f>IF('Расчёт'!L37="","",'Расчёт'!L37&amp;IF('Расчёт'!AL37="В"," ✓",IF('Расчёт'!AL37="Х"," !","")))</f>
        <v/>
      </c>
      <c r="P37" s="19">
        <f>IF('Расчёт'!M37="","",'Расчёт'!M37&amp;IF('Расчёт'!AM37="В"," ✓",IF('Расчёт'!AM37="Х"," !","")))</f>
        <v/>
      </c>
      <c r="Q37" s="17">
        <f>IF(B37="","",COUNTIF('Расчёт'!AB37:AM37,"?"))</f>
        <v/>
      </c>
      <c r="R37" s="17">
        <f>IF(B37="","",SUM('Расчёт'!O37:Z37))</f>
        <v/>
      </c>
      <c r="S37" s="20">
        <f>IF(OR(B37="",COUNTIF('Расчёт'!AB37:AM37,"В")+COUNTIF('Расчёт'!AB37:AM37,"Х")=0),"",COUNTIF('Расчёт'!AB37:AM37,"В")/(COUNTIF('Расчёт'!AB37:AM37,"В")+COUNTIF('Расчёт'!AB37:AM37,"Х")))</f>
        <v/>
      </c>
    </row>
    <row r="38" ht="18" customHeight="1">
      <c r="A38" s="17">
        <f>IF(Оборудование!A38="","",Оборудование!A38)</f>
        <v/>
      </c>
      <c r="B38" s="18">
        <f>IF(Оборудование!B38="","",Оборудование!B38)</f>
        <v/>
      </c>
      <c r="C38" s="18">
        <f>IF(Оборудование!C38="","",Оборудование!C38)</f>
        <v/>
      </c>
      <c r="D38" s="17">
        <f>IF(Оборудование!I38="","",Оборудование!I38)</f>
        <v/>
      </c>
      <c r="E38" s="19">
        <f>IF('Расчёт'!B38="","",'Расчёт'!B38&amp;IF('Расчёт'!AB38="В"," ✓",IF('Расчёт'!AB38="Х"," !","")))</f>
        <v/>
      </c>
      <c r="F38" s="19">
        <f>IF('Расчёт'!C38="","",'Расчёт'!C38&amp;IF('Расчёт'!AC38="В"," ✓",IF('Расчёт'!AC38="Х"," !","")))</f>
        <v/>
      </c>
      <c r="G38" s="19">
        <f>IF('Расчёт'!D38="","",'Расчёт'!D38&amp;IF('Расчёт'!AD38="В"," ✓",IF('Расчёт'!AD38="Х"," !","")))</f>
        <v/>
      </c>
      <c r="H38" s="19">
        <f>IF('Расчёт'!E38="","",'Расчёт'!E38&amp;IF('Расчёт'!AE38="В"," ✓",IF('Расчёт'!AE38="Х"," !","")))</f>
        <v/>
      </c>
      <c r="I38" s="19">
        <f>IF('Расчёт'!F38="","",'Расчёт'!F38&amp;IF('Расчёт'!AF38="В"," ✓",IF('Расчёт'!AF38="Х"," !","")))</f>
        <v/>
      </c>
      <c r="J38" s="19">
        <f>IF('Расчёт'!G38="","",'Расчёт'!G38&amp;IF('Расчёт'!AG38="В"," ✓",IF('Расчёт'!AG38="Х"," !","")))</f>
        <v/>
      </c>
      <c r="K38" s="19">
        <f>IF('Расчёт'!H38="","",'Расчёт'!H38&amp;IF('Расчёт'!AH38="В"," ✓",IF('Расчёт'!AH38="Х"," !","")))</f>
        <v/>
      </c>
      <c r="L38" s="19">
        <f>IF('Расчёт'!I38="","",'Расчёт'!I38&amp;IF('Расчёт'!AI38="В"," ✓",IF('Расчёт'!AI38="Х"," !","")))</f>
        <v/>
      </c>
      <c r="M38" s="19">
        <f>IF('Расчёт'!J38="","",'Расчёт'!J38&amp;IF('Расчёт'!AJ38="В"," ✓",IF('Расчёт'!AJ38="Х"," !","")))</f>
        <v/>
      </c>
      <c r="N38" s="19">
        <f>IF('Расчёт'!K38="","",'Расчёт'!K38&amp;IF('Расчёт'!AK38="В"," ✓",IF('Расчёт'!AK38="Х"," !","")))</f>
        <v/>
      </c>
      <c r="O38" s="19">
        <f>IF('Расчёт'!L38="","",'Расчёт'!L38&amp;IF('Расчёт'!AL38="В"," ✓",IF('Расчёт'!AL38="Х"," !","")))</f>
        <v/>
      </c>
      <c r="P38" s="19">
        <f>IF('Расчёт'!M38="","",'Расчёт'!M38&amp;IF('Расчёт'!AM38="В"," ✓",IF('Расчёт'!AM38="Х"," !","")))</f>
        <v/>
      </c>
      <c r="Q38" s="17">
        <f>IF(B38="","",COUNTIF('Расчёт'!AB38:AM38,"?"))</f>
        <v/>
      </c>
      <c r="R38" s="17">
        <f>IF(B38="","",SUM('Расчёт'!O38:Z38))</f>
        <v/>
      </c>
      <c r="S38" s="20">
        <f>IF(OR(B38="",COUNTIF('Расчёт'!AB38:AM38,"В")+COUNTIF('Расчёт'!AB38:AM38,"Х")=0),"",COUNTIF('Расчёт'!AB38:AM38,"В")/(COUNTIF('Расчёт'!AB38:AM38,"В")+COUNTIF('Расчёт'!AB38:AM38,"Х")))</f>
        <v/>
      </c>
    </row>
    <row r="39" ht="18" customHeight="1">
      <c r="A39" s="17">
        <f>IF(Оборудование!A39="","",Оборудование!A39)</f>
        <v/>
      </c>
      <c r="B39" s="18">
        <f>IF(Оборудование!B39="","",Оборудование!B39)</f>
        <v/>
      </c>
      <c r="C39" s="18">
        <f>IF(Оборудование!C39="","",Оборудование!C39)</f>
        <v/>
      </c>
      <c r="D39" s="17">
        <f>IF(Оборудование!I39="","",Оборудование!I39)</f>
        <v/>
      </c>
      <c r="E39" s="19">
        <f>IF('Расчёт'!B39="","",'Расчёт'!B39&amp;IF('Расчёт'!AB39="В"," ✓",IF('Расчёт'!AB39="Х"," !","")))</f>
        <v/>
      </c>
      <c r="F39" s="19">
        <f>IF('Расчёт'!C39="","",'Расчёт'!C39&amp;IF('Расчёт'!AC39="В"," ✓",IF('Расчёт'!AC39="Х"," !","")))</f>
        <v/>
      </c>
      <c r="G39" s="19">
        <f>IF('Расчёт'!D39="","",'Расчёт'!D39&amp;IF('Расчёт'!AD39="В"," ✓",IF('Расчёт'!AD39="Х"," !","")))</f>
        <v/>
      </c>
      <c r="H39" s="19">
        <f>IF('Расчёт'!E39="","",'Расчёт'!E39&amp;IF('Расчёт'!AE39="В"," ✓",IF('Расчёт'!AE39="Х"," !","")))</f>
        <v/>
      </c>
      <c r="I39" s="19">
        <f>IF('Расчёт'!F39="","",'Расчёт'!F39&amp;IF('Расчёт'!AF39="В"," ✓",IF('Расчёт'!AF39="Х"," !","")))</f>
        <v/>
      </c>
      <c r="J39" s="19">
        <f>IF('Расчёт'!G39="","",'Расчёт'!G39&amp;IF('Расчёт'!AG39="В"," ✓",IF('Расчёт'!AG39="Х"," !","")))</f>
        <v/>
      </c>
      <c r="K39" s="19">
        <f>IF('Расчёт'!H39="","",'Расчёт'!H39&amp;IF('Расчёт'!AH39="В"," ✓",IF('Расчёт'!AH39="Х"," !","")))</f>
        <v/>
      </c>
      <c r="L39" s="19">
        <f>IF('Расчёт'!I39="","",'Расчёт'!I39&amp;IF('Расчёт'!AI39="В"," ✓",IF('Расчёт'!AI39="Х"," !","")))</f>
        <v/>
      </c>
      <c r="M39" s="19">
        <f>IF('Расчёт'!J39="","",'Расчёт'!J39&amp;IF('Расчёт'!AJ39="В"," ✓",IF('Расчёт'!AJ39="Х"," !","")))</f>
        <v/>
      </c>
      <c r="N39" s="19">
        <f>IF('Расчёт'!K39="","",'Расчёт'!K39&amp;IF('Расчёт'!AK39="В"," ✓",IF('Расчёт'!AK39="Х"," !","")))</f>
        <v/>
      </c>
      <c r="O39" s="19">
        <f>IF('Расчёт'!L39="","",'Расчёт'!L39&amp;IF('Расчёт'!AL39="В"," ✓",IF('Расчёт'!AL39="Х"," !","")))</f>
        <v/>
      </c>
      <c r="P39" s="19">
        <f>IF('Расчёт'!M39="","",'Расчёт'!M39&amp;IF('Расчёт'!AM39="В"," ✓",IF('Расчёт'!AM39="Х"," !","")))</f>
        <v/>
      </c>
      <c r="Q39" s="17">
        <f>IF(B39="","",COUNTIF('Расчёт'!AB39:AM39,"?"))</f>
        <v/>
      </c>
      <c r="R39" s="17">
        <f>IF(B39="","",SUM('Расчёт'!O39:Z39))</f>
        <v/>
      </c>
      <c r="S39" s="20">
        <f>IF(OR(B39="",COUNTIF('Расчёт'!AB39:AM39,"В")+COUNTIF('Расчёт'!AB39:AM39,"Х")=0),"",COUNTIF('Расчёт'!AB39:AM39,"В")/(COUNTIF('Расчёт'!AB39:AM39,"В")+COUNTIF('Расчёт'!AB39:AM39,"Х")))</f>
        <v/>
      </c>
    </row>
    <row r="40" ht="18" customHeight="1">
      <c r="A40" s="17">
        <f>IF(Оборудование!A40="","",Оборудование!A40)</f>
        <v/>
      </c>
      <c r="B40" s="18">
        <f>IF(Оборудование!B40="","",Оборудование!B40)</f>
        <v/>
      </c>
      <c r="C40" s="18">
        <f>IF(Оборудование!C40="","",Оборудование!C40)</f>
        <v/>
      </c>
      <c r="D40" s="17">
        <f>IF(Оборудование!I40="","",Оборудование!I40)</f>
        <v/>
      </c>
      <c r="E40" s="19">
        <f>IF('Расчёт'!B40="","",'Расчёт'!B40&amp;IF('Расчёт'!AB40="В"," ✓",IF('Расчёт'!AB40="Х"," !","")))</f>
        <v/>
      </c>
      <c r="F40" s="19">
        <f>IF('Расчёт'!C40="","",'Расчёт'!C40&amp;IF('Расчёт'!AC40="В"," ✓",IF('Расчёт'!AC40="Х"," !","")))</f>
        <v/>
      </c>
      <c r="G40" s="19">
        <f>IF('Расчёт'!D40="","",'Расчёт'!D40&amp;IF('Расчёт'!AD40="В"," ✓",IF('Расчёт'!AD40="Х"," !","")))</f>
        <v/>
      </c>
      <c r="H40" s="19">
        <f>IF('Расчёт'!E40="","",'Расчёт'!E40&amp;IF('Расчёт'!AE40="В"," ✓",IF('Расчёт'!AE40="Х"," !","")))</f>
        <v/>
      </c>
      <c r="I40" s="19">
        <f>IF('Расчёт'!F40="","",'Расчёт'!F40&amp;IF('Расчёт'!AF40="В"," ✓",IF('Расчёт'!AF40="Х"," !","")))</f>
        <v/>
      </c>
      <c r="J40" s="19">
        <f>IF('Расчёт'!G40="","",'Расчёт'!G40&amp;IF('Расчёт'!AG40="В"," ✓",IF('Расчёт'!AG40="Х"," !","")))</f>
        <v/>
      </c>
      <c r="K40" s="19">
        <f>IF('Расчёт'!H40="","",'Расчёт'!H40&amp;IF('Расчёт'!AH40="В"," ✓",IF('Расчёт'!AH40="Х"," !","")))</f>
        <v/>
      </c>
      <c r="L40" s="19">
        <f>IF('Расчёт'!I40="","",'Расчёт'!I40&amp;IF('Расчёт'!AI40="В"," ✓",IF('Расчёт'!AI40="Х"," !","")))</f>
        <v/>
      </c>
      <c r="M40" s="19">
        <f>IF('Расчёт'!J40="","",'Расчёт'!J40&amp;IF('Расчёт'!AJ40="В"," ✓",IF('Расчёт'!AJ40="Х"," !","")))</f>
        <v/>
      </c>
      <c r="N40" s="19">
        <f>IF('Расчёт'!K40="","",'Расчёт'!K40&amp;IF('Расчёт'!AK40="В"," ✓",IF('Расчёт'!AK40="Х"," !","")))</f>
        <v/>
      </c>
      <c r="O40" s="19">
        <f>IF('Расчёт'!L40="","",'Расчёт'!L40&amp;IF('Расчёт'!AL40="В"," ✓",IF('Расчёт'!AL40="Х"," !","")))</f>
        <v/>
      </c>
      <c r="P40" s="19">
        <f>IF('Расчёт'!M40="","",'Расчёт'!M40&amp;IF('Расчёт'!AM40="В"," ✓",IF('Расчёт'!AM40="Х"," !","")))</f>
        <v/>
      </c>
      <c r="Q40" s="17">
        <f>IF(B40="","",COUNTIF('Расчёт'!AB40:AM40,"?"))</f>
        <v/>
      </c>
      <c r="R40" s="17">
        <f>IF(B40="","",SUM('Расчёт'!O40:Z40))</f>
        <v/>
      </c>
      <c r="S40" s="20">
        <f>IF(OR(B40="",COUNTIF('Расчёт'!AB40:AM40,"В")+COUNTIF('Расчёт'!AB40:AM40,"Х")=0),"",COUNTIF('Расчёт'!AB40:AM40,"В")/(COUNTIF('Расчёт'!AB40:AM40,"В")+COUNTIF('Расчёт'!AB40:AM40,"Х")))</f>
        <v/>
      </c>
    </row>
    <row r="41" ht="18" customHeight="1">
      <c r="A41" s="17">
        <f>IF(Оборудование!A41="","",Оборудование!A41)</f>
        <v/>
      </c>
      <c r="B41" s="18">
        <f>IF(Оборудование!B41="","",Оборудование!B41)</f>
        <v/>
      </c>
      <c r="C41" s="18">
        <f>IF(Оборудование!C41="","",Оборудование!C41)</f>
        <v/>
      </c>
      <c r="D41" s="17">
        <f>IF(Оборудование!I41="","",Оборудование!I41)</f>
        <v/>
      </c>
      <c r="E41" s="19">
        <f>IF('Расчёт'!B41="","",'Расчёт'!B41&amp;IF('Расчёт'!AB41="В"," ✓",IF('Расчёт'!AB41="Х"," !","")))</f>
        <v/>
      </c>
      <c r="F41" s="19">
        <f>IF('Расчёт'!C41="","",'Расчёт'!C41&amp;IF('Расчёт'!AC41="В"," ✓",IF('Расчёт'!AC41="Х"," !","")))</f>
        <v/>
      </c>
      <c r="G41" s="19">
        <f>IF('Расчёт'!D41="","",'Расчёт'!D41&amp;IF('Расчёт'!AD41="В"," ✓",IF('Расчёт'!AD41="Х"," !","")))</f>
        <v/>
      </c>
      <c r="H41" s="19">
        <f>IF('Расчёт'!E41="","",'Расчёт'!E41&amp;IF('Расчёт'!AE41="В"," ✓",IF('Расчёт'!AE41="Х"," !","")))</f>
        <v/>
      </c>
      <c r="I41" s="19">
        <f>IF('Расчёт'!F41="","",'Расчёт'!F41&amp;IF('Расчёт'!AF41="В"," ✓",IF('Расчёт'!AF41="Х"," !","")))</f>
        <v/>
      </c>
      <c r="J41" s="19">
        <f>IF('Расчёт'!G41="","",'Расчёт'!G41&amp;IF('Расчёт'!AG41="В"," ✓",IF('Расчёт'!AG41="Х"," !","")))</f>
        <v/>
      </c>
      <c r="K41" s="19">
        <f>IF('Расчёт'!H41="","",'Расчёт'!H41&amp;IF('Расчёт'!AH41="В"," ✓",IF('Расчёт'!AH41="Х"," !","")))</f>
        <v/>
      </c>
      <c r="L41" s="19">
        <f>IF('Расчёт'!I41="","",'Расчёт'!I41&amp;IF('Расчёт'!AI41="В"," ✓",IF('Расчёт'!AI41="Х"," !","")))</f>
        <v/>
      </c>
      <c r="M41" s="19">
        <f>IF('Расчёт'!J41="","",'Расчёт'!J41&amp;IF('Расчёт'!AJ41="В"," ✓",IF('Расчёт'!AJ41="Х"," !","")))</f>
        <v/>
      </c>
      <c r="N41" s="19">
        <f>IF('Расчёт'!K41="","",'Расчёт'!K41&amp;IF('Расчёт'!AK41="В"," ✓",IF('Расчёт'!AK41="Х"," !","")))</f>
        <v/>
      </c>
      <c r="O41" s="19">
        <f>IF('Расчёт'!L41="","",'Расчёт'!L41&amp;IF('Расчёт'!AL41="В"," ✓",IF('Расчёт'!AL41="Х"," !","")))</f>
        <v/>
      </c>
      <c r="P41" s="19">
        <f>IF('Расчёт'!M41="","",'Расчёт'!M41&amp;IF('Расчёт'!AM41="В"," ✓",IF('Расчёт'!AM41="Х"," !","")))</f>
        <v/>
      </c>
      <c r="Q41" s="17">
        <f>IF(B41="","",COUNTIF('Расчёт'!AB41:AM41,"?"))</f>
        <v/>
      </c>
      <c r="R41" s="17">
        <f>IF(B41="","",SUM('Расчёт'!O41:Z41))</f>
        <v/>
      </c>
      <c r="S41" s="20">
        <f>IF(OR(B41="",COUNTIF('Расчёт'!AB41:AM41,"В")+COUNTIF('Расчёт'!AB41:AM41,"Х")=0),"",COUNTIF('Расчёт'!AB41:AM41,"В")/(COUNTIF('Расчёт'!AB41:AM41,"В")+COUNTIF('Расчёт'!AB41:AM41,"Х")))</f>
        <v/>
      </c>
    </row>
    <row r="42" ht="18" customHeight="1">
      <c r="A42" s="17">
        <f>IF(Оборудование!A42="","",Оборудование!A42)</f>
        <v/>
      </c>
      <c r="B42" s="18">
        <f>IF(Оборудование!B42="","",Оборудование!B42)</f>
        <v/>
      </c>
      <c r="C42" s="18">
        <f>IF(Оборудование!C42="","",Оборудование!C42)</f>
        <v/>
      </c>
      <c r="D42" s="17">
        <f>IF(Оборудование!I42="","",Оборудование!I42)</f>
        <v/>
      </c>
      <c r="E42" s="19">
        <f>IF('Расчёт'!B42="","",'Расчёт'!B42&amp;IF('Расчёт'!AB42="В"," ✓",IF('Расчёт'!AB42="Х"," !","")))</f>
        <v/>
      </c>
      <c r="F42" s="19">
        <f>IF('Расчёт'!C42="","",'Расчёт'!C42&amp;IF('Расчёт'!AC42="В"," ✓",IF('Расчёт'!AC42="Х"," !","")))</f>
        <v/>
      </c>
      <c r="G42" s="19">
        <f>IF('Расчёт'!D42="","",'Расчёт'!D42&amp;IF('Расчёт'!AD42="В"," ✓",IF('Расчёт'!AD42="Х"," !","")))</f>
        <v/>
      </c>
      <c r="H42" s="19">
        <f>IF('Расчёт'!E42="","",'Расчёт'!E42&amp;IF('Расчёт'!AE42="В"," ✓",IF('Расчёт'!AE42="Х"," !","")))</f>
        <v/>
      </c>
      <c r="I42" s="19">
        <f>IF('Расчёт'!F42="","",'Расчёт'!F42&amp;IF('Расчёт'!AF42="В"," ✓",IF('Расчёт'!AF42="Х"," !","")))</f>
        <v/>
      </c>
      <c r="J42" s="19">
        <f>IF('Расчёт'!G42="","",'Расчёт'!G42&amp;IF('Расчёт'!AG42="В"," ✓",IF('Расчёт'!AG42="Х"," !","")))</f>
        <v/>
      </c>
      <c r="K42" s="19">
        <f>IF('Расчёт'!H42="","",'Расчёт'!H42&amp;IF('Расчёт'!AH42="В"," ✓",IF('Расчёт'!AH42="Х"," !","")))</f>
        <v/>
      </c>
      <c r="L42" s="19">
        <f>IF('Расчёт'!I42="","",'Расчёт'!I42&amp;IF('Расчёт'!AI42="В"," ✓",IF('Расчёт'!AI42="Х"," !","")))</f>
        <v/>
      </c>
      <c r="M42" s="19">
        <f>IF('Расчёт'!J42="","",'Расчёт'!J42&amp;IF('Расчёт'!AJ42="В"," ✓",IF('Расчёт'!AJ42="Х"," !","")))</f>
        <v/>
      </c>
      <c r="N42" s="19">
        <f>IF('Расчёт'!K42="","",'Расчёт'!K42&amp;IF('Расчёт'!AK42="В"," ✓",IF('Расчёт'!AK42="Х"," !","")))</f>
        <v/>
      </c>
      <c r="O42" s="19">
        <f>IF('Расчёт'!L42="","",'Расчёт'!L42&amp;IF('Расчёт'!AL42="В"," ✓",IF('Расчёт'!AL42="Х"," !","")))</f>
        <v/>
      </c>
      <c r="P42" s="19">
        <f>IF('Расчёт'!M42="","",'Расчёт'!M42&amp;IF('Расчёт'!AM42="В"," ✓",IF('Расчёт'!AM42="Х"," !","")))</f>
        <v/>
      </c>
      <c r="Q42" s="17">
        <f>IF(B42="","",COUNTIF('Расчёт'!AB42:AM42,"?"))</f>
        <v/>
      </c>
      <c r="R42" s="17">
        <f>IF(B42="","",SUM('Расчёт'!O42:Z42))</f>
        <v/>
      </c>
      <c r="S42" s="20">
        <f>IF(OR(B42="",COUNTIF('Расчёт'!AB42:AM42,"В")+COUNTIF('Расчёт'!AB42:AM42,"Х")=0),"",COUNTIF('Расчёт'!AB42:AM42,"В")/(COUNTIF('Расчёт'!AB42:AM42,"В")+COUNTIF('Расчёт'!AB42:AM42,"Х")))</f>
        <v/>
      </c>
    </row>
    <row r="43" ht="18" customHeight="1">
      <c r="A43" s="17">
        <f>IF(Оборудование!A43="","",Оборудование!A43)</f>
        <v/>
      </c>
      <c r="B43" s="18">
        <f>IF(Оборудование!B43="","",Оборудование!B43)</f>
        <v/>
      </c>
      <c r="C43" s="18">
        <f>IF(Оборудование!C43="","",Оборудование!C43)</f>
        <v/>
      </c>
      <c r="D43" s="17">
        <f>IF(Оборудование!I43="","",Оборудование!I43)</f>
        <v/>
      </c>
      <c r="E43" s="19">
        <f>IF('Расчёт'!B43="","",'Расчёт'!B43&amp;IF('Расчёт'!AB43="В"," ✓",IF('Расчёт'!AB43="Х"," !","")))</f>
        <v/>
      </c>
      <c r="F43" s="19">
        <f>IF('Расчёт'!C43="","",'Расчёт'!C43&amp;IF('Расчёт'!AC43="В"," ✓",IF('Расчёт'!AC43="Х"," !","")))</f>
        <v/>
      </c>
      <c r="G43" s="19">
        <f>IF('Расчёт'!D43="","",'Расчёт'!D43&amp;IF('Расчёт'!AD43="В"," ✓",IF('Расчёт'!AD43="Х"," !","")))</f>
        <v/>
      </c>
      <c r="H43" s="19">
        <f>IF('Расчёт'!E43="","",'Расчёт'!E43&amp;IF('Расчёт'!AE43="В"," ✓",IF('Расчёт'!AE43="Х"," !","")))</f>
        <v/>
      </c>
      <c r="I43" s="19">
        <f>IF('Расчёт'!F43="","",'Расчёт'!F43&amp;IF('Расчёт'!AF43="В"," ✓",IF('Расчёт'!AF43="Х"," !","")))</f>
        <v/>
      </c>
      <c r="J43" s="19">
        <f>IF('Расчёт'!G43="","",'Расчёт'!G43&amp;IF('Расчёт'!AG43="В"," ✓",IF('Расчёт'!AG43="Х"," !","")))</f>
        <v/>
      </c>
      <c r="K43" s="19">
        <f>IF('Расчёт'!H43="","",'Расчёт'!H43&amp;IF('Расчёт'!AH43="В"," ✓",IF('Расчёт'!AH43="Х"," !","")))</f>
        <v/>
      </c>
      <c r="L43" s="19">
        <f>IF('Расчёт'!I43="","",'Расчёт'!I43&amp;IF('Расчёт'!AI43="В"," ✓",IF('Расчёт'!AI43="Х"," !","")))</f>
        <v/>
      </c>
      <c r="M43" s="19">
        <f>IF('Расчёт'!J43="","",'Расчёт'!J43&amp;IF('Расчёт'!AJ43="В"," ✓",IF('Расчёт'!AJ43="Х"," !","")))</f>
        <v/>
      </c>
      <c r="N43" s="19">
        <f>IF('Расчёт'!K43="","",'Расчёт'!K43&amp;IF('Расчёт'!AK43="В"," ✓",IF('Расчёт'!AK43="Х"," !","")))</f>
        <v/>
      </c>
      <c r="O43" s="19">
        <f>IF('Расчёт'!L43="","",'Расчёт'!L43&amp;IF('Расчёт'!AL43="В"," ✓",IF('Расчёт'!AL43="Х"," !","")))</f>
        <v/>
      </c>
      <c r="P43" s="19">
        <f>IF('Расчёт'!M43="","",'Расчёт'!M43&amp;IF('Расчёт'!AM43="В"," ✓",IF('Расчёт'!AM43="Х"," !","")))</f>
        <v/>
      </c>
      <c r="Q43" s="17">
        <f>IF(B43="","",COUNTIF('Расчёт'!AB43:AM43,"?"))</f>
        <v/>
      </c>
      <c r="R43" s="17">
        <f>IF(B43="","",SUM('Расчёт'!O43:Z43))</f>
        <v/>
      </c>
      <c r="S43" s="20">
        <f>IF(OR(B43="",COUNTIF('Расчёт'!AB43:AM43,"В")+COUNTIF('Расчёт'!AB43:AM43,"Х")=0),"",COUNTIF('Расчёт'!AB43:AM43,"В")/(COUNTIF('Расчёт'!AB43:AM43,"В")+COUNTIF('Расчёт'!AB43:AM43,"Х")))</f>
        <v/>
      </c>
    </row>
    <row r="44" ht="18" customHeight="1">
      <c r="A44" s="17">
        <f>IF(Оборудование!A44="","",Оборудование!A44)</f>
        <v/>
      </c>
      <c r="B44" s="18">
        <f>IF(Оборудование!B44="","",Оборудование!B44)</f>
        <v/>
      </c>
      <c r="C44" s="18">
        <f>IF(Оборудование!C44="","",Оборудование!C44)</f>
        <v/>
      </c>
      <c r="D44" s="17">
        <f>IF(Оборудование!I44="","",Оборудование!I44)</f>
        <v/>
      </c>
      <c r="E44" s="19">
        <f>IF('Расчёт'!B44="","",'Расчёт'!B44&amp;IF('Расчёт'!AB44="В"," ✓",IF('Расчёт'!AB44="Х"," !","")))</f>
        <v/>
      </c>
      <c r="F44" s="19">
        <f>IF('Расчёт'!C44="","",'Расчёт'!C44&amp;IF('Расчёт'!AC44="В"," ✓",IF('Расчёт'!AC44="Х"," !","")))</f>
        <v/>
      </c>
      <c r="G44" s="19">
        <f>IF('Расчёт'!D44="","",'Расчёт'!D44&amp;IF('Расчёт'!AD44="В"," ✓",IF('Расчёт'!AD44="Х"," !","")))</f>
        <v/>
      </c>
      <c r="H44" s="19">
        <f>IF('Расчёт'!E44="","",'Расчёт'!E44&amp;IF('Расчёт'!AE44="В"," ✓",IF('Расчёт'!AE44="Х"," !","")))</f>
        <v/>
      </c>
      <c r="I44" s="19">
        <f>IF('Расчёт'!F44="","",'Расчёт'!F44&amp;IF('Расчёт'!AF44="В"," ✓",IF('Расчёт'!AF44="Х"," !","")))</f>
        <v/>
      </c>
      <c r="J44" s="19">
        <f>IF('Расчёт'!G44="","",'Расчёт'!G44&amp;IF('Расчёт'!AG44="В"," ✓",IF('Расчёт'!AG44="Х"," !","")))</f>
        <v/>
      </c>
      <c r="K44" s="19">
        <f>IF('Расчёт'!H44="","",'Расчёт'!H44&amp;IF('Расчёт'!AH44="В"," ✓",IF('Расчёт'!AH44="Х"," !","")))</f>
        <v/>
      </c>
      <c r="L44" s="19">
        <f>IF('Расчёт'!I44="","",'Расчёт'!I44&amp;IF('Расчёт'!AI44="В"," ✓",IF('Расчёт'!AI44="Х"," !","")))</f>
        <v/>
      </c>
      <c r="M44" s="19">
        <f>IF('Расчёт'!J44="","",'Расчёт'!J44&amp;IF('Расчёт'!AJ44="В"," ✓",IF('Расчёт'!AJ44="Х"," !","")))</f>
        <v/>
      </c>
      <c r="N44" s="19">
        <f>IF('Расчёт'!K44="","",'Расчёт'!K44&amp;IF('Расчёт'!AK44="В"," ✓",IF('Расчёт'!AK44="Х"," !","")))</f>
        <v/>
      </c>
      <c r="O44" s="19">
        <f>IF('Расчёт'!L44="","",'Расчёт'!L44&amp;IF('Расчёт'!AL44="В"," ✓",IF('Расчёт'!AL44="Х"," !","")))</f>
        <v/>
      </c>
      <c r="P44" s="19">
        <f>IF('Расчёт'!M44="","",'Расчёт'!M44&amp;IF('Расчёт'!AM44="В"," ✓",IF('Расчёт'!AM44="Х"," !","")))</f>
        <v/>
      </c>
      <c r="Q44" s="17">
        <f>IF(B44="","",COUNTIF('Расчёт'!AB44:AM44,"?"))</f>
        <v/>
      </c>
      <c r="R44" s="17">
        <f>IF(B44="","",SUM('Расчёт'!O44:Z44))</f>
        <v/>
      </c>
      <c r="S44" s="20">
        <f>IF(OR(B44="",COUNTIF('Расчёт'!AB44:AM44,"В")+COUNTIF('Расчёт'!AB44:AM44,"Х")=0),"",COUNTIF('Расчёт'!AB44:AM44,"В")/(COUNTIF('Расчёт'!AB44:AM44,"В")+COUNTIF('Расчёт'!AB44:AM44,"Х")))</f>
        <v/>
      </c>
    </row>
    <row r="45" ht="18" customHeight="1">
      <c r="A45" s="17">
        <f>IF(Оборудование!A45="","",Оборудование!A45)</f>
        <v/>
      </c>
      <c r="B45" s="18">
        <f>IF(Оборудование!B45="","",Оборудование!B45)</f>
        <v/>
      </c>
      <c r="C45" s="18">
        <f>IF(Оборудование!C45="","",Оборудование!C45)</f>
        <v/>
      </c>
      <c r="D45" s="17">
        <f>IF(Оборудование!I45="","",Оборудование!I45)</f>
        <v/>
      </c>
      <c r="E45" s="19">
        <f>IF('Расчёт'!B45="","",'Расчёт'!B45&amp;IF('Расчёт'!AB45="В"," ✓",IF('Расчёт'!AB45="Х"," !","")))</f>
        <v/>
      </c>
      <c r="F45" s="19">
        <f>IF('Расчёт'!C45="","",'Расчёт'!C45&amp;IF('Расчёт'!AC45="В"," ✓",IF('Расчёт'!AC45="Х"," !","")))</f>
        <v/>
      </c>
      <c r="G45" s="19">
        <f>IF('Расчёт'!D45="","",'Расчёт'!D45&amp;IF('Расчёт'!AD45="В"," ✓",IF('Расчёт'!AD45="Х"," !","")))</f>
        <v/>
      </c>
      <c r="H45" s="19">
        <f>IF('Расчёт'!E45="","",'Расчёт'!E45&amp;IF('Расчёт'!AE45="В"," ✓",IF('Расчёт'!AE45="Х"," !","")))</f>
        <v/>
      </c>
      <c r="I45" s="19">
        <f>IF('Расчёт'!F45="","",'Расчёт'!F45&amp;IF('Расчёт'!AF45="В"," ✓",IF('Расчёт'!AF45="Х"," !","")))</f>
        <v/>
      </c>
      <c r="J45" s="19">
        <f>IF('Расчёт'!G45="","",'Расчёт'!G45&amp;IF('Расчёт'!AG45="В"," ✓",IF('Расчёт'!AG45="Х"," !","")))</f>
        <v/>
      </c>
      <c r="K45" s="19">
        <f>IF('Расчёт'!H45="","",'Расчёт'!H45&amp;IF('Расчёт'!AH45="В"," ✓",IF('Расчёт'!AH45="Х"," !","")))</f>
        <v/>
      </c>
      <c r="L45" s="19">
        <f>IF('Расчёт'!I45="","",'Расчёт'!I45&amp;IF('Расчёт'!AI45="В"," ✓",IF('Расчёт'!AI45="Х"," !","")))</f>
        <v/>
      </c>
      <c r="M45" s="19">
        <f>IF('Расчёт'!J45="","",'Расчёт'!J45&amp;IF('Расчёт'!AJ45="В"," ✓",IF('Расчёт'!AJ45="Х"," !","")))</f>
        <v/>
      </c>
      <c r="N45" s="19">
        <f>IF('Расчёт'!K45="","",'Расчёт'!K45&amp;IF('Расчёт'!AK45="В"," ✓",IF('Расчёт'!AK45="Х"," !","")))</f>
        <v/>
      </c>
      <c r="O45" s="19">
        <f>IF('Расчёт'!L45="","",'Расчёт'!L45&amp;IF('Расчёт'!AL45="В"," ✓",IF('Расчёт'!AL45="Х"," !","")))</f>
        <v/>
      </c>
      <c r="P45" s="19">
        <f>IF('Расчёт'!M45="","",'Расчёт'!M45&amp;IF('Расчёт'!AM45="В"," ✓",IF('Расчёт'!AM45="Х"," !","")))</f>
        <v/>
      </c>
      <c r="Q45" s="17">
        <f>IF(B45="","",COUNTIF('Расчёт'!AB45:AM45,"?"))</f>
        <v/>
      </c>
      <c r="R45" s="17">
        <f>IF(B45="","",SUM('Расчёт'!O45:Z45))</f>
        <v/>
      </c>
      <c r="S45" s="20">
        <f>IF(OR(B45="",COUNTIF('Расчёт'!AB45:AM45,"В")+COUNTIF('Расчёт'!AB45:AM45,"Х")=0),"",COUNTIF('Расчёт'!AB45:AM45,"В")/(COUNTIF('Расчёт'!AB45:AM45,"В")+COUNTIF('Расчёт'!AB45:AM45,"Х")))</f>
        <v/>
      </c>
    </row>
    <row r="46" ht="18" customHeight="1">
      <c r="A46" s="17">
        <f>IF(Оборудование!A46="","",Оборудование!A46)</f>
        <v/>
      </c>
      <c r="B46" s="18">
        <f>IF(Оборудование!B46="","",Оборудование!B46)</f>
        <v/>
      </c>
      <c r="C46" s="18">
        <f>IF(Оборудование!C46="","",Оборудование!C46)</f>
        <v/>
      </c>
      <c r="D46" s="17">
        <f>IF(Оборудование!I46="","",Оборудование!I46)</f>
        <v/>
      </c>
      <c r="E46" s="19">
        <f>IF('Расчёт'!B46="","",'Расчёт'!B46&amp;IF('Расчёт'!AB46="В"," ✓",IF('Расчёт'!AB46="Х"," !","")))</f>
        <v/>
      </c>
      <c r="F46" s="19">
        <f>IF('Расчёт'!C46="","",'Расчёт'!C46&amp;IF('Расчёт'!AC46="В"," ✓",IF('Расчёт'!AC46="Х"," !","")))</f>
        <v/>
      </c>
      <c r="G46" s="19">
        <f>IF('Расчёт'!D46="","",'Расчёт'!D46&amp;IF('Расчёт'!AD46="В"," ✓",IF('Расчёт'!AD46="Х"," !","")))</f>
        <v/>
      </c>
      <c r="H46" s="19">
        <f>IF('Расчёт'!E46="","",'Расчёт'!E46&amp;IF('Расчёт'!AE46="В"," ✓",IF('Расчёт'!AE46="Х"," !","")))</f>
        <v/>
      </c>
      <c r="I46" s="19">
        <f>IF('Расчёт'!F46="","",'Расчёт'!F46&amp;IF('Расчёт'!AF46="В"," ✓",IF('Расчёт'!AF46="Х"," !","")))</f>
        <v/>
      </c>
      <c r="J46" s="19">
        <f>IF('Расчёт'!G46="","",'Расчёт'!G46&amp;IF('Расчёт'!AG46="В"," ✓",IF('Расчёт'!AG46="Х"," !","")))</f>
        <v/>
      </c>
      <c r="K46" s="19">
        <f>IF('Расчёт'!H46="","",'Расчёт'!H46&amp;IF('Расчёт'!AH46="В"," ✓",IF('Расчёт'!AH46="Х"," !","")))</f>
        <v/>
      </c>
      <c r="L46" s="19">
        <f>IF('Расчёт'!I46="","",'Расчёт'!I46&amp;IF('Расчёт'!AI46="В"," ✓",IF('Расчёт'!AI46="Х"," !","")))</f>
        <v/>
      </c>
      <c r="M46" s="19">
        <f>IF('Расчёт'!J46="","",'Расчёт'!J46&amp;IF('Расчёт'!AJ46="В"," ✓",IF('Расчёт'!AJ46="Х"," !","")))</f>
        <v/>
      </c>
      <c r="N46" s="19">
        <f>IF('Расчёт'!K46="","",'Расчёт'!K46&amp;IF('Расчёт'!AK46="В"," ✓",IF('Расчёт'!AK46="Х"," !","")))</f>
        <v/>
      </c>
      <c r="O46" s="19">
        <f>IF('Расчёт'!L46="","",'Расчёт'!L46&amp;IF('Расчёт'!AL46="В"," ✓",IF('Расчёт'!AL46="Х"," !","")))</f>
        <v/>
      </c>
      <c r="P46" s="19">
        <f>IF('Расчёт'!M46="","",'Расчёт'!M46&amp;IF('Расчёт'!AM46="В"," ✓",IF('Расчёт'!AM46="Х"," !","")))</f>
        <v/>
      </c>
      <c r="Q46" s="17">
        <f>IF(B46="","",COUNTIF('Расчёт'!AB46:AM46,"?"))</f>
        <v/>
      </c>
      <c r="R46" s="17">
        <f>IF(B46="","",SUM('Расчёт'!O46:Z46))</f>
        <v/>
      </c>
      <c r="S46" s="20">
        <f>IF(OR(B46="",COUNTIF('Расчёт'!AB46:AM46,"В")+COUNTIF('Расчёт'!AB46:AM46,"Х")=0),"",COUNTIF('Расчёт'!AB46:AM46,"В")/(COUNTIF('Расчёт'!AB46:AM46,"В")+COUNTIF('Расчёт'!AB46:AM46,"Х")))</f>
        <v/>
      </c>
    </row>
    <row r="47" ht="18" customHeight="1">
      <c r="A47" s="17">
        <f>IF(Оборудование!A47="","",Оборудование!A47)</f>
        <v/>
      </c>
      <c r="B47" s="18">
        <f>IF(Оборудование!B47="","",Оборудование!B47)</f>
        <v/>
      </c>
      <c r="C47" s="18">
        <f>IF(Оборудование!C47="","",Оборудование!C47)</f>
        <v/>
      </c>
      <c r="D47" s="17">
        <f>IF(Оборудование!I47="","",Оборудование!I47)</f>
        <v/>
      </c>
      <c r="E47" s="19">
        <f>IF('Расчёт'!B47="","",'Расчёт'!B47&amp;IF('Расчёт'!AB47="В"," ✓",IF('Расчёт'!AB47="Х"," !","")))</f>
        <v/>
      </c>
      <c r="F47" s="19">
        <f>IF('Расчёт'!C47="","",'Расчёт'!C47&amp;IF('Расчёт'!AC47="В"," ✓",IF('Расчёт'!AC47="Х"," !","")))</f>
        <v/>
      </c>
      <c r="G47" s="19">
        <f>IF('Расчёт'!D47="","",'Расчёт'!D47&amp;IF('Расчёт'!AD47="В"," ✓",IF('Расчёт'!AD47="Х"," !","")))</f>
        <v/>
      </c>
      <c r="H47" s="19">
        <f>IF('Расчёт'!E47="","",'Расчёт'!E47&amp;IF('Расчёт'!AE47="В"," ✓",IF('Расчёт'!AE47="Х"," !","")))</f>
        <v/>
      </c>
      <c r="I47" s="19">
        <f>IF('Расчёт'!F47="","",'Расчёт'!F47&amp;IF('Расчёт'!AF47="В"," ✓",IF('Расчёт'!AF47="Х"," !","")))</f>
        <v/>
      </c>
      <c r="J47" s="19">
        <f>IF('Расчёт'!G47="","",'Расчёт'!G47&amp;IF('Расчёт'!AG47="В"," ✓",IF('Расчёт'!AG47="Х"," !","")))</f>
        <v/>
      </c>
      <c r="K47" s="19">
        <f>IF('Расчёт'!H47="","",'Расчёт'!H47&amp;IF('Расчёт'!AH47="В"," ✓",IF('Расчёт'!AH47="Х"," !","")))</f>
        <v/>
      </c>
      <c r="L47" s="19">
        <f>IF('Расчёт'!I47="","",'Расчёт'!I47&amp;IF('Расчёт'!AI47="В"," ✓",IF('Расчёт'!AI47="Х"," !","")))</f>
        <v/>
      </c>
      <c r="M47" s="19">
        <f>IF('Расчёт'!J47="","",'Расчёт'!J47&amp;IF('Расчёт'!AJ47="В"," ✓",IF('Расчёт'!AJ47="Х"," !","")))</f>
        <v/>
      </c>
      <c r="N47" s="19">
        <f>IF('Расчёт'!K47="","",'Расчёт'!K47&amp;IF('Расчёт'!AK47="В"," ✓",IF('Расчёт'!AK47="Х"," !","")))</f>
        <v/>
      </c>
      <c r="O47" s="19">
        <f>IF('Расчёт'!L47="","",'Расчёт'!L47&amp;IF('Расчёт'!AL47="В"," ✓",IF('Расчёт'!AL47="Х"," !","")))</f>
        <v/>
      </c>
      <c r="P47" s="19">
        <f>IF('Расчёт'!M47="","",'Расчёт'!M47&amp;IF('Расчёт'!AM47="В"," ✓",IF('Расчёт'!AM47="Х"," !","")))</f>
        <v/>
      </c>
      <c r="Q47" s="17">
        <f>IF(B47="","",COUNTIF('Расчёт'!AB47:AM47,"?"))</f>
        <v/>
      </c>
      <c r="R47" s="17">
        <f>IF(B47="","",SUM('Расчёт'!O47:Z47))</f>
        <v/>
      </c>
      <c r="S47" s="20">
        <f>IF(OR(B47="",COUNTIF('Расчёт'!AB47:AM47,"В")+COUNTIF('Расчёт'!AB47:AM47,"Х")=0),"",COUNTIF('Расчёт'!AB47:AM47,"В")/(COUNTIF('Расчёт'!AB47:AM47,"В")+COUNTIF('Расчёт'!AB47:AM47,"Х")))</f>
        <v/>
      </c>
    </row>
    <row r="48" ht="18" customHeight="1">
      <c r="A48" s="17">
        <f>IF(Оборудование!A48="","",Оборудование!A48)</f>
        <v/>
      </c>
      <c r="B48" s="18">
        <f>IF(Оборудование!B48="","",Оборудование!B48)</f>
        <v/>
      </c>
      <c r="C48" s="18">
        <f>IF(Оборудование!C48="","",Оборудование!C48)</f>
        <v/>
      </c>
      <c r="D48" s="17">
        <f>IF(Оборудование!I48="","",Оборудование!I48)</f>
        <v/>
      </c>
      <c r="E48" s="19">
        <f>IF('Расчёт'!B48="","",'Расчёт'!B48&amp;IF('Расчёт'!AB48="В"," ✓",IF('Расчёт'!AB48="Х"," !","")))</f>
        <v/>
      </c>
      <c r="F48" s="19">
        <f>IF('Расчёт'!C48="","",'Расчёт'!C48&amp;IF('Расчёт'!AC48="В"," ✓",IF('Расчёт'!AC48="Х"," !","")))</f>
        <v/>
      </c>
      <c r="G48" s="19">
        <f>IF('Расчёт'!D48="","",'Расчёт'!D48&amp;IF('Расчёт'!AD48="В"," ✓",IF('Расчёт'!AD48="Х"," !","")))</f>
        <v/>
      </c>
      <c r="H48" s="19">
        <f>IF('Расчёт'!E48="","",'Расчёт'!E48&amp;IF('Расчёт'!AE48="В"," ✓",IF('Расчёт'!AE48="Х"," !","")))</f>
        <v/>
      </c>
      <c r="I48" s="19">
        <f>IF('Расчёт'!F48="","",'Расчёт'!F48&amp;IF('Расчёт'!AF48="В"," ✓",IF('Расчёт'!AF48="Х"," !","")))</f>
        <v/>
      </c>
      <c r="J48" s="19">
        <f>IF('Расчёт'!G48="","",'Расчёт'!G48&amp;IF('Расчёт'!AG48="В"," ✓",IF('Расчёт'!AG48="Х"," !","")))</f>
        <v/>
      </c>
      <c r="K48" s="19">
        <f>IF('Расчёт'!H48="","",'Расчёт'!H48&amp;IF('Расчёт'!AH48="В"," ✓",IF('Расчёт'!AH48="Х"," !","")))</f>
        <v/>
      </c>
      <c r="L48" s="19">
        <f>IF('Расчёт'!I48="","",'Расчёт'!I48&amp;IF('Расчёт'!AI48="В"," ✓",IF('Расчёт'!AI48="Х"," !","")))</f>
        <v/>
      </c>
      <c r="M48" s="19">
        <f>IF('Расчёт'!J48="","",'Расчёт'!J48&amp;IF('Расчёт'!AJ48="В"," ✓",IF('Расчёт'!AJ48="Х"," !","")))</f>
        <v/>
      </c>
      <c r="N48" s="19">
        <f>IF('Расчёт'!K48="","",'Расчёт'!K48&amp;IF('Расчёт'!AK48="В"," ✓",IF('Расчёт'!AK48="Х"," !","")))</f>
        <v/>
      </c>
      <c r="O48" s="19">
        <f>IF('Расчёт'!L48="","",'Расчёт'!L48&amp;IF('Расчёт'!AL48="В"," ✓",IF('Расчёт'!AL48="Х"," !","")))</f>
        <v/>
      </c>
      <c r="P48" s="19">
        <f>IF('Расчёт'!M48="","",'Расчёт'!M48&amp;IF('Расчёт'!AM48="В"," ✓",IF('Расчёт'!AM48="Х"," !","")))</f>
        <v/>
      </c>
      <c r="Q48" s="17">
        <f>IF(B48="","",COUNTIF('Расчёт'!AB48:AM48,"?"))</f>
        <v/>
      </c>
      <c r="R48" s="17">
        <f>IF(B48="","",SUM('Расчёт'!O48:Z48))</f>
        <v/>
      </c>
      <c r="S48" s="20">
        <f>IF(OR(B48="",COUNTIF('Расчёт'!AB48:AM48,"В")+COUNTIF('Расчёт'!AB48:AM48,"Х")=0),"",COUNTIF('Расчёт'!AB48:AM48,"В")/(COUNTIF('Расчёт'!AB48:AM48,"В")+COUNTIF('Расчёт'!AB48:AM48,"Х")))</f>
        <v/>
      </c>
    </row>
    <row r="49" ht="18" customHeight="1">
      <c r="A49" s="17">
        <f>IF(Оборудование!A49="","",Оборудование!A49)</f>
        <v/>
      </c>
      <c r="B49" s="18">
        <f>IF(Оборудование!B49="","",Оборудование!B49)</f>
        <v/>
      </c>
      <c r="C49" s="18">
        <f>IF(Оборудование!C49="","",Оборудование!C49)</f>
        <v/>
      </c>
      <c r="D49" s="17">
        <f>IF(Оборудование!I49="","",Оборудование!I49)</f>
        <v/>
      </c>
      <c r="E49" s="19">
        <f>IF('Расчёт'!B49="","",'Расчёт'!B49&amp;IF('Расчёт'!AB49="В"," ✓",IF('Расчёт'!AB49="Х"," !","")))</f>
        <v/>
      </c>
      <c r="F49" s="19">
        <f>IF('Расчёт'!C49="","",'Расчёт'!C49&amp;IF('Расчёт'!AC49="В"," ✓",IF('Расчёт'!AC49="Х"," !","")))</f>
        <v/>
      </c>
      <c r="G49" s="19">
        <f>IF('Расчёт'!D49="","",'Расчёт'!D49&amp;IF('Расчёт'!AD49="В"," ✓",IF('Расчёт'!AD49="Х"," !","")))</f>
        <v/>
      </c>
      <c r="H49" s="19">
        <f>IF('Расчёт'!E49="","",'Расчёт'!E49&amp;IF('Расчёт'!AE49="В"," ✓",IF('Расчёт'!AE49="Х"," !","")))</f>
        <v/>
      </c>
      <c r="I49" s="19">
        <f>IF('Расчёт'!F49="","",'Расчёт'!F49&amp;IF('Расчёт'!AF49="В"," ✓",IF('Расчёт'!AF49="Х"," !","")))</f>
        <v/>
      </c>
      <c r="J49" s="19">
        <f>IF('Расчёт'!G49="","",'Расчёт'!G49&amp;IF('Расчёт'!AG49="В"," ✓",IF('Расчёт'!AG49="Х"," !","")))</f>
        <v/>
      </c>
      <c r="K49" s="19">
        <f>IF('Расчёт'!H49="","",'Расчёт'!H49&amp;IF('Расчёт'!AH49="В"," ✓",IF('Расчёт'!AH49="Х"," !","")))</f>
        <v/>
      </c>
      <c r="L49" s="19">
        <f>IF('Расчёт'!I49="","",'Расчёт'!I49&amp;IF('Расчёт'!AI49="В"," ✓",IF('Расчёт'!AI49="Х"," !","")))</f>
        <v/>
      </c>
      <c r="M49" s="19">
        <f>IF('Расчёт'!J49="","",'Расчёт'!J49&amp;IF('Расчёт'!AJ49="В"," ✓",IF('Расчёт'!AJ49="Х"," !","")))</f>
        <v/>
      </c>
      <c r="N49" s="19">
        <f>IF('Расчёт'!K49="","",'Расчёт'!K49&amp;IF('Расчёт'!AK49="В"," ✓",IF('Расчёт'!AK49="Х"," !","")))</f>
        <v/>
      </c>
      <c r="O49" s="19">
        <f>IF('Расчёт'!L49="","",'Расчёт'!L49&amp;IF('Расчёт'!AL49="В"," ✓",IF('Расчёт'!AL49="Х"," !","")))</f>
        <v/>
      </c>
      <c r="P49" s="19">
        <f>IF('Расчёт'!M49="","",'Расчёт'!M49&amp;IF('Расчёт'!AM49="В"," ✓",IF('Расчёт'!AM49="Х"," !","")))</f>
        <v/>
      </c>
      <c r="Q49" s="17">
        <f>IF(B49="","",COUNTIF('Расчёт'!AB49:AM49,"?"))</f>
        <v/>
      </c>
      <c r="R49" s="17">
        <f>IF(B49="","",SUM('Расчёт'!O49:Z49))</f>
        <v/>
      </c>
      <c r="S49" s="20">
        <f>IF(OR(B49="",COUNTIF('Расчёт'!AB49:AM49,"В")+COUNTIF('Расчёт'!AB49:AM49,"Х")=0),"",COUNTIF('Расчёт'!AB49:AM49,"В")/(COUNTIF('Расчёт'!AB49:AM49,"В")+COUNTIF('Расчёт'!AB49:AM49,"Х")))</f>
        <v/>
      </c>
    </row>
    <row r="50" ht="18" customHeight="1">
      <c r="A50" s="17">
        <f>IF(Оборудование!A50="","",Оборудование!A50)</f>
        <v/>
      </c>
      <c r="B50" s="18">
        <f>IF(Оборудование!B50="","",Оборудование!B50)</f>
        <v/>
      </c>
      <c r="C50" s="18">
        <f>IF(Оборудование!C50="","",Оборудование!C50)</f>
        <v/>
      </c>
      <c r="D50" s="17">
        <f>IF(Оборудование!I50="","",Оборудование!I50)</f>
        <v/>
      </c>
      <c r="E50" s="19">
        <f>IF('Расчёт'!B50="","",'Расчёт'!B50&amp;IF('Расчёт'!AB50="В"," ✓",IF('Расчёт'!AB50="Х"," !","")))</f>
        <v/>
      </c>
      <c r="F50" s="19">
        <f>IF('Расчёт'!C50="","",'Расчёт'!C50&amp;IF('Расчёт'!AC50="В"," ✓",IF('Расчёт'!AC50="Х"," !","")))</f>
        <v/>
      </c>
      <c r="G50" s="19">
        <f>IF('Расчёт'!D50="","",'Расчёт'!D50&amp;IF('Расчёт'!AD50="В"," ✓",IF('Расчёт'!AD50="Х"," !","")))</f>
        <v/>
      </c>
      <c r="H50" s="19">
        <f>IF('Расчёт'!E50="","",'Расчёт'!E50&amp;IF('Расчёт'!AE50="В"," ✓",IF('Расчёт'!AE50="Х"," !","")))</f>
        <v/>
      </c>
      <c r="I50" s="19">
        <f>IF('Расчёт'!F50="","",'Расчёт'!F50&amp;IF('Расчёт'!AF50="В"," ✓",IF('Расчёт'!AF50="Х"," !","")))</f>
        <v/>
      </c>
      <c r="J50" s="19">
        <f>IF('Расчёт'!G50="","",'Расчёт'!G50&amp;IF('Расчёт'!AG50="В"," ✓",IF('Расчёт'!AG50="Х"," !","")))</f>
        <v/>
      </c>
      <c r="K50" s="19">
        <f>IF('Расчёт'!H50="","",'Расчёт'!H50&amp;IF('Расчёт'!AH50="В"," ✓",IF('Расчёт'!AH50="Х"," !","")))</f>
        <v/>
      </c>
      <c r="L50" s="19">
        <f>IF('Расчёт'!I50="","",'Расчёт'!I50&amp;IF('Расчёт'!AI50="В"," ✓",IF('Расчёт'!AI50="Х"," !","")))</f>
        <v/>
      </c>
      <c r="M50" s="19">
        <f>IF('Расчёт'!J50="","",'Расчёт'!J50&amp;IF('Расчёт'!AJ50="В"," ✓",IF('Расчёт'!AJ50="Х"," !","")))</f>
        <v/>
      </c>
      <c r="N50" s="19">
        <f>IF('Расчёт'!K50="","",'Расчёт'!K50&amp;IF('Расчёт'!AK50="В"," ✓",IF('Расчёт'!AK50="Х"," !","")))</f>
        <v/>
      </c>
      <c r="O50" s="19">
        <f>IF('Расчёт'!L50="","",'Расчёт'!L50&amp;IF('Расчёт'!AL50="В"," ✓",IF('Расчёт'!AL50="Х"," !","")))</f>
        <v/>
      </c>
      <c r="P50" s="19">
        <f>IF('Расчёт'!M50="","",'Расчёт'!M50&amp;IF('Расчёт'!AM50="В"," ✓",IF('Расчёт'!AM50="Х"," !","")))</f>
        <v/>
      </c>
      <c r="Q50" s="17">
        <f>IF(B50="","",COUNTIF('Расчёт'!AB50:AM50,"?"))</f>
        <v/>
      </c>
      <c r="R50" s="17">
        <f>IF(B50="","",SUM('Расчёт'!O50:Z50))</f>
        <v/>
      </c>
      <c r="S50" s="20">
        <f>IF(OR(B50="",COUNTIF('Расчёт'!AB50:AM50,"В")+COUNTIF('Расчёт'!AB50:AM50,"Х")=0),"",COUNTIF('Расчёт'!AB50:AM50,"В")/(COUNTIF('Расчёт'!AB50:AM50,"В")+COUNTIF('Расчёт'!AB50:AM50,"Х")))</f>
        <v/>
      </c>
    </row>
    <row r="51" ht="18" customHeight="1">
      <c r="A51" s="17">
        <f>IF(Оборудование!A51="","",Оборудование!A51)</f>
        <v/>
      </c>
      <c r="B51" s="18">
        <f>IF(Оборудование!B51="","",Оборудование!B51)</f>
        <v/>
      </c>
      <c r="C51" s="18">
        <f>IF(Оборудование!C51="","",Оборудование!C51)</f>
        <v/>
      </c>
      <c r="D51" s="17">
        <f>IF(Оборудование!I51="","",Оборудование!I51)</f>
        <v/>
      </c>
      <c r="E51" s="19">
        <f>IF('Расчёт'!B51="","",'Расчёт'!B51&amp;IF('Расчёт'!AB51="В"," ✓",IF('Расчёт'!AB51="Х"," !","")))</f>
        <v/>
      </c>
      <c r="F51" s="19">
        <f>IF('Расчёт'!C51="","",'Расчёт'!C51&amp;IF('Расчёт'!AC51="В"," ✓",IF('Расчёт'!AC51="Х"," !","")))</f>
        <v/>
      </c>
      <c r="G51" s="19">
        <f>IF('Расчёт'!D51="","",'Расчёт'!D51&amp;IF('Расчёт'!AD51="В"," ✓",IF('Расчёт'!AD51="Х"," !","")))</f>
        <v/>
      </c>
      <c r="H51" s="19">
        <f>IF('Расчёт'!E51="","",'Расчёт'!E51&amp;IF('Расчёт'!AE51="В"," ✓",IF('Расчёт'!AE51="Х"," !","")))</f>
        <v/>
      </c>
      <c r="I51" s="19">
        <f>IF('Расчёт'!F51="","",'Расчёт'!F51&amp;IF('Расчёт'!AF51="В"," ✓",IF('Расчёт'!AF51="Х"," !","")))</f>
        <v/>
      </c>
      <c r="J51" s="19">
        <f>IF('Расчёт'!G51="","",'Расчёт'!G51&amp;IF('Расчёт'!AG51="В"," ✓",IF('Расчёт'!AG51="Х"," !","")))</f>
        <v/>
      </c>
      <c r="K51" s="19">
        <f>IF('Расчёт'!H51="","",'Расчёт'!H51&amp;IF('Расчёт'!AH51="В"," ✓",IF('Расчёт'!AH51="Х"," !","")))</f>
        <v/>
      </c>
      <c r="L51" s="19">
        <f>IF('Расчёт'!I51="","",'Расчёт'!I51&amp;IF('Расчёт'!AI51="В"," ✓",IF('Расчёт'!AI51="Х"," !","")))</f>
        <v/>
      </c>
      <c r="M51" s="19">
        <f>IF('Расчёт'!J51="","",'Расчёт'!J51&amp;IF('Расчёт'!AJ51="В"," ✓",IF('Расчёт'!AJ51="Х"," !","")))</f>
        <v/>
      </c>
      <c r="N51" s="19">
        <f>IF('Расчёт'!K51="","",'Расчёт'!K51&amp;IF('Расчёт'!AK51="В"," ✓",IF('Расчёт'!AK51="Х"," !","")))</f>
        <v/>
      </c>
      <c r="O51" s="19">
        <f>IF('Расчёт'!L51="","",'Расчёт'!L51&amp;IF('Расчёт'!AL51="В"," ✓",IF('Расчёт'!AL51="Х"," !","")))</f>
        <v/>
      </c>
      <c r="P51" s="19">
        <f>IF('Расчёт'!M51="","",'Расчёт'!M51&amp;IF('Расчёт'!AM51="В"," ✓",IF('Расчёт'!AM51="Х"," !","")))</f>
        <v/>
      </c>
      <c r="Q51" s="17">
        <f>IF(B51="","",COUNTIF('Расчёт'!AB51:AM51,"?"))</f>
        <v/>
      </c>
      <c r="R51" s="17">
        <f>IF(B51="","",SUM('Расчёт'!O51:Z51))</f>
        <v/>
      </c>
      <c r="S51" s="20">
        <f>IF(OR(B51="",COUNTIF('Расчёт'!AB51:AM51,"В")+COUNTIF('Расчёт'!AB51:AM51,"Х")=0),"",COUNTIF('Расчёт'!AB51:AM51,"В")/(COUNTIF('Расчёт'!AB51:AM51,"В")+COUNTIF('Расчёт'!AB51:AM51,"Х")))</f>
        <v/>
      </c>
    </row>
    <row r="52" ht="18" customHeight="1">
      <c r="A52" s="17">
        <f>IF(Оборудование!A52="","",Оборудование!A52)</f>
        <v/>
      </c>
      <c r="B52" s="18">
        <f>IF(Оборудование!B52="","",Оборудование!B52)</f>
        <v/>
      </c>
      <c r="C52" s="18">
        <f>IF(Оборудование!C52="","",Оборудование!C52)</f>
        <v/>
      </c>
      <c r="D52" s="17">
        <f>IF(Оборудование!I52="","",Оборудование!I52)</f>
        <v/>
      </c>
      <c r="E52" s="19">
        <f>IF('Расчёт'!B52="","",'Расчёт'!B52&amp;IF('Расчёт'!AB52="В"," ✓",IF('Расчёт'!AB52="Х"," !","")))</f>
        <v/>
      </c>
      <c r="F52" s="19">
        <f>IF('Расчёт'!C52="","",'Расчёт'!C52&amp;IF('Расчёт'!AC52="В"," ✓",IF('Расчёт'!AC52="Х"," !","")))</f>
        <v/>
      </c>
      <c r="G52" s="19">
        <f>IF('Расчёт'!D52="","",'Расчёт'!D52&amp;IF('Расчёт'!AD52="В"," ✓",IF('Расчёт'!AD52="Х"," !","")))</f>
        <v/>
      </c>
      <c r="H52" s="19">
        <f>IF('Расчёт'!E52="","",'Расчёт'!E52&amp;IF('Расчёт'!AE52="В"," ✓",IF('Расчёт'!AE52="Х"," !","")))</f>
        <v/>
      </c>
      <c r="I52" s="19">
        <f>IF('Расчёт'!F52="","",'Расчёт'!F52&amp;IF('Расчёт'!AF52="В"," ✓",IF('Расчёт'!AF52="Х"," !","")))</f>
        <v/>
      </c>
      <c r="J52" s="19">
        <f>IF('Расчёт'!G52="","",'Расчёт'!G52&amp;IF('Расчёт'!AG52="В"," ✓",IF('Расчёт'!AG52="Х"," !","")))</f>
        <v/>
      </c>
      <c r="K52" s="19">
        <f>IF('Расчёт'!H52="","",'Расчёт'!H52&amp;IF('Расчёт'!AH52="В"," ✓",IF('Расчёт'!AH52="Х"," !","")))</f>
        <v/>
      </c>
      <c r="L52" s="19">
        <f>IF('Расчёт'!I52="","",'Расчёт'!I52&amp;IF('Расчёт'!AI52="В"," ✓",IF('Расчёт'!AI52="Х"," !","")))</f>
        <v/>
      </c>
      <c r="M52" s="19">
        <f>IF('Расчёт'!J52="","",'Расчёт'!J52&amp;IF('Расчёт'!AJ52="В"," ✓",IF('Расчёт'!AJ52="Х"," !","")))</f>
        <v/>
      </c>
      <c r="N52" s="19">
        <f>IF('Расчёт'!K52="","",'Расчёт'!K52&amp;IF('Расчёт'!AK52="В"," ✓",IF('Расчёт'!AK52="Х"," !","")))</f>
        <v/>
      </c>
      <c r="O52" s="19">
        <f>IF('Расчёт'!L52="","",'Расчёт'!L52&amp;IF('Расчёт'!AL52="В"," ✓",IF('Расчёт'!AL52="Х"," !","")))</f>
        <v/>
      </c>
      <c r="P52" s="19">
        <f>IF('Расчёт'!M52="","",'Расчёт'!M52&amp;IF('Расчёт'!AM52="В"," ✓",IF('Расчёт'!AM52="Х"," !","")))</f>
        <v/>
      </c>
      <c r="Q52" s="17">
        <f>IF(B52="","",COUNTIF('Расчёт'!AB52:AM52,"?"))</f>
        <v/>
      </c>
      <c r="R52" s="17">
        <f>IF(B52="","",SUM('Расчёт'!O52:Z52))</f>
        <v/>
      </c>
      <c r="S52" s="20">
        <f>IF(OR(B52="",COUNTIF('Расчёт'!AB52:AM52,"В")+COUNTIF('Расчёт'!AB52:AM52,"Х")=0),"",COUNTIF('Расчёт'!AB52:AM52,"В")/(COUNTIF('Расчёт'!AB52:AM52,"В")+COUNTIF('Расчёт'!AB52:AM52,"Х")))</f>
        <v/>
      </c>
    </row>
    <row r="53" ht="18" customHeight="1">
      <c r="A53" s="17">
        <f>IF(Оборудование!A53="","",Оборудование!A53)</f>
        <v/>
      </c>
      <c r="B53" s="18">
        <f>IF(Оборудование!B53="","",Оборудование!B53)</f>
        <v/>
      </c>
      <c r="C53" s="18">
        <f>IF(Оборудование!C53="","",Оборудование!C53)</f>
        <v/>
      </c>
      <c r="D53" s="17">
        <f>IF(Оборудование!I53="","",Оборудование!I53)</f>
        <v/>
      </c>
      <c r="E53" s="19">
        <f>IF('Расчёт'!B53="","",'Расчёт'!B53&amp;IF('Расчёт'!AB53="В"," ✓",IF('Расчёт'!AB53="Х"," !","")))</f>
        <v/>
      </c>
      <c r="F53" s="19">
        <f>IF('Расчёт'!C53="","",'Расчёт'!C53&amp;IF('Расчёт'!AC53="В"," ✓",IF('Расчёт'!AC53="Х"," !","")))</f>
        <v/>
      </c>
      <c r="G53" s="19">
        <f>IF('Расчёт'!D53="","",'Расчёт'!D53&amp;IF('Расчёт'!AD53="В"," ✓",IF('Расчёт'!AD53="Х"," !","")))</f>
        <v/>
      </c>
      <c r="H53" s="19">
        <f>IF('Расчёт'!E53="","",'Расчёт'!E53&amp;IF('Расчёт'!AE53="В"," ✓",IF('Расчёт'!AE53="Х"," !","")))</f>
        <v/>
      </c>
      <c r="I53" s="19">
        <f>IF('Расчёт'!F53="","",'Расчёт'!F53&amp;IF('Расчёт'!AF53="В"," ✓",IF('Расчёт'!AF53="Х"," !","")))</f>
        <v/>
      </c>
      <c r="J53" s="19">
        <f>IF('Расчёт'!G53="","",'Расчёт'!G53&amp;IF('Расчёт'!AG53="В"," ✓",IF('Расчёт'!AG53="Х"," !","")))</f>
        <v/>
      </c>
      <c r="K53" s="19">
        <f>IF('Расчёт'!H53="","",'Расчёт'!H53&amp;IF('Расчёт'!AH53="В"," ✓",IF('Расчёт'!AH53="Х"," !","")))</f>
        <v/>
      </c>
      <c r="L53" s="19">
        <f>IF('Расчёт'!I53="","",'Расчёт'!I53&amp;IF('Расчёт'!AI53="В"," ✓",IF('Расчёт'!AI53="Х"," !","")))</f>
        <v/>
      </c>
      <c r="M53" s="19">
        <f>IF('Расчёт'!J53="","",'Расчёт'!J53&amp;IF('Расчёт'!AJ53="В"," ✓",IF('Расчёт'!AJ53="Х"," !","")))</f>
        <v/>
      </c>
      <c r="N53" s="19">
        <f>IF('Расчёт'!K53="","",'Расчёт'!K53&amp;IF('Расчёт'!AK53="В"," ✓",IF('Расчёт'!AK53="Х"," !","")))</f>
        <v/>
      </c>
      <c r="O53" s="19">
        <f>IF('Расчёт'!L53="","",'Расчёт'!L53&amp;IF('Расчёт'!AL53="В"," ✓",IF('Расчёт'!AL53="Х"," !","")))</f>
        <v/>
      </c>
      <c r="P53" s="19">
        <f>IF('Расчёт'!M53="","",'Расчёт'!M53&amp;IF('Расчёт'!AM53="В"," ✓",IF('Расчёт'!AM53="Х"," !","")))</f>
        <v/>
      </c>
      <c r="Q53" s="17">
        <f>IF(B53="","",COUNTIF('Расчёт'!AB53:AM53,"?"))</f>
        <v/>
      </c>
      <c r="R53" s="17">
        <f>IF(B53="","",SUM('Расчёт'!O53:Z53))</f>
        <v/>
      </c>
      <c r="S53" s="20">
        <f>IF(OR(B53="",COUNTIF('Расчёт'!AB53:AM53,"В")+COUNTIF('Расчёт'!AB53:AM53,"Х")=0),"",COUNTIF('Расчёт'!AB53:AM53,"В")/(COUNTIF('Расчёт'!AB53:AM53,"В")+COUNTIF('Расчёт'!AB53:AM53,"Х")))</f>
        <v/>
      </c>
    </row>
    <row r="54" ht="18" customHeight="1">
      <c r="A54" s="17">
        <f>IF(Оборудование!A54="","",Оборудование!A54)</f>
        <v/>
      </c>
      <c r="B54" s="18">
        <f>IF(Оборудование!B54="","",Оборудование!B54)</f>
        <v/>
      </c>
      <c r="C54" s="18">
        <f>IF(Оборудование!C54="","",Оборудование!C54)</f>
        <v/>
      </c>
      <c r="D54" s="17">
        <f>IF(Оборудование!I54="","",Оборудование!I54)</f>
        <v/>
      </c>
      <c r="E54" s="19">
        <f>IF('Расчёт'!B54="","",'Расчёт'!B54&amp;IF('Расчёт'!AB54="В"," ✓",IF('Расчёт'!AB54="Х"," !","")))</f>
        <v/>
      </c>
      <c r="F54" s="19">
        <f>IF('Расчёт'!C54="","",'Расчёт'!C54&amp;IF('Расчёт'!AC54="В"," ✓",IF('Расчёт'!AC54="Х"," !","")))</f>
        <v/>
      </c>
      <c r="G54" s="19">
        <f>IF('Расчёт'!D54="","",'Расчёт'!D54&amp;IF('Расчёт'!AD54="В"," ✓",IF('Расчёт'!AD54="Х"," !","")))</f>
        <v/>
      </c>
      <c r="H54" s="19">
        <f>IF('Расчёт'!E54="","",'Расчёт'!E54&amp;IF('Расчёт'!AE54="В"," ✓",IF('Расчёт'!AE54="Х"," !","")))</f>
        <v/>
      </c>
      <c r="I54" s="19">
        <f>IF('Расчёт'!F54="","",'Расчёт'!F54&amp;IF('Расчёт'!AF54="В"," ✓",IF('Расчёт'!AF54="Х"," !","")))</f>
        <v/>
      </c>
      <c r="J54" s="19">
        <f>IF('Расчёт'!G54="","",'Расчёт'!G54&amp;IF('Расчёт'!AG54="В"," ✓",IF('Расчёт'!AG54="Х"," !","")))</f>
        <v/>
      </c>
      <c r="K54" s="19">
        <f>IF('Расчёт'!H54="","",'Расчёт'!H54&amp;IF('Расчёт'!AH54="В"," ✓",IF('Расчёт'!AH54="Х"," !","")))</f>
        <v/>
      </c>
      <c r="L54" s="19">
        <f>IF('Расчёт'!I54="","",'Расчёт'!I54&amp;IF('Расчёт'!AI54="В"," ✓",IF('Расчёт'!AI54="Х"," !","")))</f>
        <v/>
      </c>
      <c r="M54" s="19">
        <f>IF('Расчёт'!J54="","",'Расчёт'!J54&amp;IF('Расчёт'!AJ54="В"," ✓",IF('Расчёт'!AJ54="Х"," !","")))</f>
        <v/>
      </c>
      <c r="N54" s="19">
        <f>IF('Расчёт'!K54="","",'Расчёт'!K54&amp;IF('Расчёт'!AK54="В"," ✓",IF('Расчёт'!AK54="Х"," !","")))</f>
        <v/>
      </c>
      <c r="O54" s="19">
        <f>IF('Расчёт'!L54="","",'Расчёт'!L54&amp;IF('Расчёт'!AL54="В"," ✓",IF('Расчёт'!AL54="Х"," !","")))</f>
        <v/>
      </c>
      <c r="P54" s="19">
        <f>IF('Расчёт'!M54="","",'Расчёт'!M54&amp;IF('Расчёт'!AM54="В"," ✓",IF('Расчёт'!AM54="Х"," !","")))</f>
        <v/>
      </c>
      <c r="Q54" s="17">
        <f>IF(B54="","",COUNTIF('Расчёт'!AB54:AM54,"?"))</f>
        <v/>
      </c>
      <c r="R54" s="17">
        <f>IF(B54="","",SUM('Расчёт'!O54:Z54))</f>
        <v/>
      </c>
      <c r="S54" s="20">
        <f>IF(OR(B54="",COUNTIF('Расчёт'!AB54:AM54,"В")+COUNTIF('Расчёт'!AB54:AM54,"Х")=0),"",COUNTIF('Расчёт'!AB54:AM54,"В")/(COUNTIF('Расчёт'!AB54:AM54,"В")+COUNTIF('Расчёт'!AB54:AM54,"Х")))</f>
        <v/>
      </c>
    </row>
    <row r="55" ht="18" customHeight="1">
      <c r="A55" s="17">
        <f>IF(Оборудование!A55="","",Оборудование!A55)</f>
        <v/>
      </c>
      <c r="B55" s="18">
        <f>IF(Оборудование!B55="","",Оборудование!B55)</f>
        <v/>
      </c>
      <c r="C55" s="18">
        <f>IF(Оборудование!C55="","",Оборудование!C55)</f>
        <v/>
      </c>
      <c r="D55" s="17">
        <f>IF(Оборудование!I55="","",Оборудование!I55)</f>
        <v/>
      </c>
      <c r="E55" s="19">
        <f>IF('Расчёт'!B55="","",'Расчёт'!B55&amp;IF('Расчёт'!AB55="В"," ✓",IF('Расчёт'!AB55="Х"," !","")))</f>
        <v/>
      </c>
      <c r="F55" s="19">
        <f>IF('Расчёт'!C55="","",'Расчёт'!C55&amp;IF('Расчёт'!AC55="В"," ✓",IF('Расчёт'!AC55="Х"," !","")))</f>
        <v/>
      </c>
      <c r="G55" s="19">
        <f>IF('Расчёт'!D55="","",'Расчёт'!D55&amp;IF('Расчёт'!AD55="В"," ✓",IF('Расчёт'!AD55="Х"," !","")))</f>
        <v/>
      </c>
      <c r="H55" s="19">
        <f>IF('Расчёт'!E55="","",'Расчёт'!E55&amp;IF('Расчёт'!AE55="В"," ✓",IF('Расчёт'!AE55="Х"," !","")))</f>
        <v/>
      </c>
      <c r="I55" s="19">
        <f>IF('Расчёт'!F55="","",'Расчёт'!F55&amp;IF('Расчёт'!AF55="В"," ✓",IF('Расчёт'!AF55="Х"," !","")))</f>
        <v/>
      </c>
      <c r="J55" s="19">
        <f>IF('Расчёт'!G55="","",'Расчёт'!G55&amp;IF('Расчёт'!AG55="В"," ✓",IF('Расчёт'!AG55="Х"," !","")))</f>
        <v/>
      </c>
      <c r="K55" s="19">
        <f>IF('Расчёт'!H55="","",'Расчёт'!H55&amp;IF('Расчёт'!AH55="В"," ✓",IF('Расчёт'!AH55="Х"," !","")))</f>
        <v/>
      </c>
      <c r="L55" s="19">
        <f>IF('Расчёт'!I55="","",'Расчёт'!I55&amp;IF('Расчёт'!AI55="В"," ✓",IF('Расчёт'!AI55="Х"," !","")))</f>
        <v/>
      </c>
      <c r="M55" s="19">
        <f>IF('Расчёт'!J55="","",'Расчёт'!J55&amp;IF('Расчёт'!AJ55="В"," ✓",IF('Расчёт'!AJ55="Х"," !","")))</f>
        <v/>
      </c>
      <c r="N55" s="19">
        <f>IF('Расчёт'!K55="","",'Расчёт'!K55&amp;IF('Расчёт'!AK55="В"," ✓",IF('Расчёт'!AK55="Х"," !","")))</f>
        <v/>
      </c>
      <c r="O55" s="19">
        <f>IF('Расчёт'!L55="","",'Расчёт'!L55&amp;IF('Расчёт'!AL55="В"," ✓",IF('Расчёт'!AL55="Х"," !","")))</f>
        <v/>
      </c>
      <c r="P55" s="19">
        <f>IF('Расчёт'!M55="","",'Расчёт'!M55&amp;IF('Расчёт'!AM55="В"," ✓",IF('Расчёт'!AM55="Х"," !","")))</f>
        <v/>
      </c>
      <c r="Q55" s="17">
        <f>IF(B55="","",COUNTIF('Расчёт'!AB55:AM55,"?"))</f>
        <v/>
      </c>
      <c r="R55" s="17">
        <f>IF(B55="","",SUM('Расчёт'!O55:Z55))</f>
        <v/>
      </c>
      <c r="S55" s="20">
        <f>IF(OR(B55="",COUNTIF('Расчёт'!AB55:AM55,"В")+COUNTIF('Расчёт'!AB55:AM55,"Х")=0),"",COUNTIF('Расчёт'!AB55:AM55,"В")/(COUNTIF('Расчёт'!AB55:AM55,"В")+COUNTIF('Расчёт'!AB55:AM55,"Х")))</f>
        <v/>
      </c>
    </row>
    <row r="56" ht="18" customHeight="1">
      <c r="A56" s="17">
        <f>IF(Оборудование!A56="","",Оборудование!A56)</f>
        <v/>
      </c>
      <c r="B56" s="18">
        <f>IF(Оборудование!B56="","",Оборудование!B56)</f>
        <v/>
      </c>
      <c r="C56" s="18">
        <f>IF(Оборудование!C56="","",Оборудование!C56)</f>
        <v/>
      </c>
      <c r="D56" s="17">
        <f>IF(Оборудование!I56="","",Оборудование!I56)</f>
        <v/>
      </c>
      <c r="E56" s="19">
        <f>IF('Расчёт'!B56="","",'Расчёт'!B56&amp;IF('Расчёт'!AB56="В"," ✓",IF('Расчёт'!AB56="Х"," !","")))</f>
        <v/>
      </c>
      <c r="F56" s="19">
        <f>IF('Расчёт'!C56="","",'Расчёт'!C56&amp;IF('Расчёт'!AC56="В"," ✓",IF('Расчёт'!AC56="Х"," !","")))</f>
        <v/>
      </c>
      <c r="G56" s="19">
        <f>IF('Расчёт'!D56="","",'Расчёт'!D56&amp;IF('Расчёт'!AD56="В"," ✓",IF('Расчёт'!AD56="Х"," !","")))</f>
        <v/>
      </c>
      <c r="H56" s="19">
        <f>IF('Расчёт'!E56="","",'Расчёт'!E56&amp;IF('Расчёт'!AE56="В"," ✓",IF('Расчёт'!AE56="Х"," !","")))</f>
        <v/>
      </c>
      <c r="I56" s="19">
        <f>IF('Расчёт'!F56="","",'Расчёт'!F56&amp;IF('Расчёт'!AF56="В"," ✓",IF('Расчёт'!AF56="Х"," !","")))</f>
        <v/>
      </c>
      <c r="J56" s="19">
        <f>IF('Расчёт'!G56="","",'Расчёт'!G56&amp;IF('Расчёт'!AG56="В"," ✓",IF('Расчёт'!AG56="Х"," !","")))</f>
        <v/>
      </c>
      <c r="K56" s="19">
        <f>IF('Расчёт'!H56="","",'Расчёт'!H56&amp;IF('Расчёт'!AH56="В"," ✓",IF('Расчёт'!AH56="Х"," !","")))</f>
        <v/>
      </c>
      <c r="L56" s="19">
        <f>IF('Расчёт'!I56="","",'Расчёт'!I56&amp;IF('Расчёт'!AI56="В"," ✓",IF('Расчёт'!AI56="Х"," !","")))</f>
        <v/>
      </c>
      <c r="M56" s="19">
        <f>IF('Расчёт'!J56="","",'Расчёт'!J56&amp;IF('Расчёт'!AJ56="В"," ✓",IF('Расчёт'!AJ56="Х"," !","")))</f>
        <v/>
      </c>
      <c r="N56" s="19">
        <f>IF('Расчёт'!K56="","",'Расчёт'!K56&amp;IF('Расчёт'!AK56="В"," ✓",IF('Расчёт'!AK56="Х"," !","")))</f>
        <v/>
      </c>
      <c r="O56" s="19">
        <f>IF('Расчёт'!L56="","",'Расчёт'!L56&amp;IF('Расчёт'!AL56="В"," ✓",IF('Расчёт'!AL56="Х"," !","")))</f>
        <v/>
      </c>
      <c r="P56" s="19">
        <f>IF('Расчёт'!M56="","",'Расчёт'!M56&amp;IF('Расчёт'!AM56="В"," ✓",IF('Расчёт'!AM56="Х"," !","")))</f>
        <v/>
      </c>
      <c r="Q56" s="17">
        <f>IF(B56="","",COUNTIF('Расчёт'!AB56:AM56,"?"))</f>
        <v/>
      </c>
      <c r="R56" s="17">
        <f>IF(B56="","",SUM('Расчёт'!O56:Z56))</f>
        <v/>
      </c>
      <c r="S56" s="20">
        <f>IF(OR(B56="",COUNTIF('Расчёт'!AB56:AM56,"В")+COUNTIF('Расчёт'!AB56:AM56,"Х")=0),"",COUNTIF('Расчёт'!AB56:AM56,"В")/(COUNTIF('Расчёт'!AB56:AM56,"В")+COUNTIF('Расчёт'!AB56:AM56,"Х")))</f>
        <v/>
      </c>
    </row>
    <row r="57" ht="18" customHeight="1">
      <c r="A57" s="17">
        <f>IF(Оборудование!A57="","",Оборудование!A57)</f>
        <v/>
      </c>
      <c r="B57" s="18">
        <f>IF(Оборудование!B57="","",Оборудование!B57)</f>
        <v/>
      </c>
      <c r="C57" s="18">
        <f>IF(Оборудование!C57="","",Оборудование!C57)</f>
        <v/>
      </c>
      <c r="D57" s="17">
        <f>IF(Оборудование!I57="","",Оборудование!I57)</f>
        <v/>
      </c>
      <c r="E57" s="19">
        <f>IF('Расчёт'!B57="","",'Расчёт'!B57&amp;IF('Расчёт'!AB57="В"," ✓",IF('Расчёт'!AB57="Х"," !","")))</f>
        <v/>
      </c>
      <c r="F57" s="19">
        <f>IF('Расчёт'!C57="","",'Расчёт'!C57&amp;IF('Расчёт'!AC57="В"," ✓",IF('Расчёт'!AC57="Х"," !","")))</f>
        <v/>
      </c>
      <c r="G57" s="19">
        <f>IF('Расчёт'!D57="","",'Расчёт'!D57&amp;IF('Расчёт'!AD57="В"," ✓",IF('Расчёт'!AD57="Х"," !","")))</f>
        <v/>
      </c>
      <c r="H57" s="19">
        <f>IF('Расчёт'!E57="","",'Расчёт'!E57&amp;IF('Расчёт'!AE57="В"," ✓",IF('Расчёт'!AE57="Х"," !","")))</f>
        <v/>
      </c>
      <c r="I57" s="19">
        <f>IF('Расчёт'!F57="","",'Расчёт'!F57&amp;IF('Расчёт'!AF57="В"," ✓",IF('Расчёт'!AF57="Х"," !","")))</f>
        <v/>
      </c>
      <c r="J57" s="19">
        <f>IF('Расчёт'!G57="","",'Расчёт'!G57&amp;IF('Расчёт'!AG57="В"," ✓",IF('Расчёт'!AG57="Х"," !","")))</f>
        <v/>
      </c>
      <c r="K57" s="19">
        <f>IF('Расчёт'!H57="","",'Расчёт'!H57&amp;IF('Расчёт'!AH57="В"," ✓",IF('Расчёт'!AH57="Х"," !","")))</f>
        <v/>
      </c>
      <c r="L57" s="19">
        <f>IF('Расчёт'!I57="","",'Расчёт'!I57&amp;IF('Расчёт'!AI57="В"," ✓",IF('Расчёт'!AI57="Х"," !","")))</f>
        <v/>
      </c>
      <c r="M57" s="19">
        <f>IF('Расчёт'!J57="","",'Расчёт'!J57&amp;IF('Расчёт'!AJ57="В"," ✓",IF('Расчёт'!AJ57="Х"," !","")))</f>
        <v/>
      </c>
      <c r="N57" s="19">
        <f>IF('Расчёт'!K57="","",'Расчёт'!K57&amp;IF('Расчёт'!AK57="В"," ✓",IF('Расчёт'!AK57="Х"," !","")))</f>
        <v/>
      </c>
      <c r="O57" s="19">
        <f>IF('Расчёт'!L57="","",'Расчёт'!L57&amp;IF('Расчёт'!AL57="В"," ✓",IF('Расчёт'!AL57="Х"," !","")))</f>
        <v/>
      </c>
      <c r="P57" s="19">
        <f>IF('Расчёт'!M57="","",'Расчёт'!M57&amp;IF('Расчёт'!AM57="В"," ✓",IF('Расчёт'!AM57="Х"," !","")))</f>
        <v/>
      </c>
      <c r="Q57" s="17">
        <f>IF(B57="","",COUNTIF('Расчёт'!AB57:AM57,"?"))</f>
        <v/>
      </c>
      <c r="R57" s="17">
        <f>IF(B57="","",SUM('Расчёт'!O57:Z57))</f>
        <v/>
      </c>
      <c r="S57" s="20">
        <f>IF(OR(B57="",COUNTIF('Расчёт'!AB57:AM57,"В")+COUNTIF('Расчёт'!AB57:AM57,"Х")=0),"",COUNTIF('Расчёт'!AB57:AM57,"В")/(COUNTIF('Расчёт'!AB57:AM57,"В")+COUNTIF('Расчёт'!AB57:AM57,"Х")))</f>
        <v/>
      </c>
    </row>
    <row r="58" ht="18" customHeight="1">
      <c r="A58" s="17">
        <f>IF(Оборудование!A58="","",Оборудование!A58)</f>
        <v/>
      </c>
      <c r="B58" s="18">
        <f>IF(Оборудование!B58="","",Оборудование!B58)</f>
        <v/>
      </c>
      <c r="C58" s="18">
        <f>IF(Оборудование!C58="","",Оборудование!C58)</f>
        <v/>
      </c>
      <c r="D58" s="17">
        <f>IF(Оборудование!I58="","",Оборудование!I58)</f>
        <v/>
      </c>
      <c r="E58" s="19">
        <f>IF('Расчёт'!B58="","",'Расчёт'!B58&amp;IF('Расчёт'!AB58="В"," ✓",IF('Расчёт'!AB58="Х"," !","")))</f>
        <v/>
      </c>
      <c r="F58" s="19">
        <f>IF('Расчёт'!C58="","",'Расчёт'!C58&amp;IF('Расчёт'!AC58="В"," ✓",IF('Расчёт'!AC58="Х"," !","")))</f>
        <v/>
      </c>
      <c r="G58" s="19">
        <f>IF('Расчёт'!D58="","",'Расчёт'!D58&amp;IF('Расчёт'!AD58="В"," ✓",IF('Расчёт'!AD58="Х"," !","")))</f>
        <v/>
      </c>
      <c r="H58" s="19">
        <f>IF('Расчёт'!E58="","",'Расчёт'!E58&amp;IF('Расчёт'!AE58="В"," ✓",IF('Расчёт'!AE58="Х"," !","")))</f>
        <v/>
      </c>
      <c r="I58" s="19">
        <f>IF('Расчёт'!F58="","",'Расчёт'!F58&amp;IF('Расчёт'!AF58="В"," ✓",IF('Расчёт'!AF58="Х"," !","")))</f>
        <v/>
      </c>
      <c r="J58" s="19">
        <f>IF('Расчёт'!G58="","",'Расчёт'!G58&amp;IF('Расчёт'!AG58="В"," ✓",IF('Расчёт'!AG58="Х"," !","")))</f>
        <v/>
      </c>
      <c r="K58" s="19">
        <f>IF('Расчёт'!H58="","",'Расчёт'!H58&amp;IF('Расчёт'!AH58="В"," ✓",IF('Расчёт'!AH58="Х"," !","")))</f>
        <v/>
      </c>
      <c r="L58" s="19">
        <f>IF('Расчёт'!I58="","",'Расчёт'!I58&amp;IF('Расчёт'!AI58="В"," ✓",IF('Расчёт'!AI58="Х"," !","")))</f>
        <v/>
      </c>
      <c r="M58" s="19">
        <f>IF('Расчёт'!J58="","",'Расчёт'!J58&amp;IF('Расчёт'!AJ58="В"," ✓",IF('Расчёт'!AJ58="Х"," !","")))</f>
        <v/>
      </c>
      <c r="N58" s="19">
        <f>IF('Расчёт'!K58="","",'Расчёт'!K58&amp;IF('Расчёт'!AK58="В"," ✓",IF('Расчёт'!AK58="Х"," !","")))</f>
        <v/>
      </c>
      <c r="O58" s="19">
        <f>IF('Расчёт'!L58="","",'Расчёт'!L58&amp;IF('Расчёт'!AL58="В"," ✓",IF('Расчёт'!AL58="Х"," !","")))</f>
        <v/>
      </c>
      <c r="P58" s="19">
        <f>IF('Расчёт'!M58="","",'Расчёт'!M58&amp;IF('Расчёт'!AM58="В"," ✓",IF('Расчёт'!AM58="Х"," !","")))</f>
        <v/>
      </c>
      <c r="Q58" s="17">
        <f>IF(B58="","",COUNTIF('Расчёт'!AB58:AM58,"?"))</f>
        <v/>
      </c>
      <c r="R58" s="17">
        <f>IF(B58="","",SUM('Расчёт'!O58:Z58))</f>
        <v/>
      </c>
      <c r="S58" s="20">
        <f>IF(OR(B58="",COUNTIF('Расчёт'!AB58:AM58,"В")+COUNTIF('Расчёт'!AB58:AM58,"Х")=0),"",COUNTIF('Расчёт'!AB58:AM58,"В")/(COUNTIF('Расчёт'!AB58:AM58,"В")+COUNTIF('Расчёт'!AB58:AM58,"Х")))</f>
        <v/>
      </c>
    </row>
    <row r="59" ht="18" customHeight="1">
      <c r="A59" s="17">
        <f>IF(Оборудование!A59="","",Оборудование!A59)</f>
        <v/>
      </c>
      <c r="B59" s="18">
        <f>IF(Оборудование!B59="","",Оборудование!B59)</f>
        <v/>
      </c>
      <c r="C59" s="18">
        <f>IF(Оборудование!C59="","",Оборудование!C59)</f>
        <v/>
      </c>
      <c r="D59" s="17">
        <f>IF(Оборудование!I59="","",Оборудование!I59)</f>
        <v/>
      </c>
      <c r="E59" s="19">
        <f>IF('Расчёт'!B59="","",'Расчёт'!B59&amp;IF('Расчёт'!AB59="В"," ✓",IF('Расчёт'!AB59="Х"," !","")))</f>
        <v/>
      </c>
      <c r="F59" s="19">
        <f>IF('Расчёт'!C59="","",'Расчёт'!C59&amp;IF('Расчёт'!AC59="В"," ✓",IF('Расчёт'!AC59="Х"," !","")))</f>
        <v/>
      </c>
      <c r="G59" s="19">
        <f>IF('Расчёт'!D59="","",'Расчёт'!D59&amp;IF('Расчёт'!AD59="В"," ✓",IF('Расчёт'!AD59="Х"," !","")))</f>
        <v/>
      </c>
      <c r="H59" s="19">
        <f>IF('Расчёт'!E59="","",'Расчёт'!E59&amp;IF('Расчёт'!AE59="В"," ✓",IF('Расчёт'!AE59="Х"," !","")))</f>
        <v/>
      </c>
      <c r="I59" s="19">
        <f>IF('Расчёт'!F59="","",'Расчёт'!F59&amp;IF('Расчёт'!AF59="В"," ✓",IF('Расчёт'!AF59="Х"," !","")))</f>
        <v/>
      </c>
      <c r="J59" s="19">
        <f>IF('Расчёт'!G59="","",'Расчёт'!G59&amp;IF('Расчёт'!AG59="В"," ✓",IF('Расчёт'!AG59="Х"," !","")))</f>
        <v/>
      </c>
      <c r="K59" s="19">
        <f>IF('Расчёт'!H59="","",'Расчёт'!H59&amp;IF('Расчёт'!AH59="В"," ✓",IF('Расчёт'!AH59="Х"," !","")))</f>
        <v/>
      </c>
      <c r="L59" s="19">
        <f>IF('Расчёт'!I59="","",'Расчёт'!I59&amp;IF('Расчёт'!AI59="В"," ✓",IF('Расчёт'!AI59="Х"," !","")))</f>
        <v/>
      </c>
      <c r="M59" s="19">
        <f>IF('Расчёт'!J59="","",'Расчёт'!J59&amp;IF('Расчёт'!AJ59="В"," ✓",IF('Расчёт'!AJ59="Х"," !","")))</f>
        <v/>
      </c>
      <c r="N59" s="19">
        <f>IF('Расчёт'!K59="","",'Расчёт'!K59&amp;IF('Расчёт'!AK59="В"," ✓",IF('Расчёт'!AK59="Х"," !","")))</f>
        <v/>
      </c>
      <c r="O59" s="19">
        <f>IF('Расчёт'!L59="","",'Расчёт'!L59&amp;IF('Расчёт'!AL59="В"," ✓",IF('Расчёт'!AL59="Х"," !","")))</f>
        <v/>
      </c>
      <c r="P59" s="19">
        <f>IF('Расчёт'!M59="","",'Расчёт'!M59&amp;IF('Расчёт'!AM59="В"," ✓",IF('Расчёт'!AM59="Х"," !","")))</f>
        <v/>
      </c>
      <c r="Q59" s="17">
        <f>IF(B59="","",COUNTIF('Расчёт'!AB59:AM59,"?"))</f>
        <v/>
      </c>
      <c r="R59" s="17">
        <f>IF(B59="","",SUM('Расчёт'!O59:Z59))</f>
        <v/>
      </c>
      <c r="S59" s="20">
        <f>IF(OR(B59="",COUNTIF('Расчёт'!AB59:AM59,"В")+COUNTIF('Расчёт'!AB59:AM59,"Х")=0),"",COUNTIF('Расчёт'!AB59:AM59,"В")/(COUNTIF('Расчёт'!AB59:AM59,"В")+COUNTIF('Расчёт'!AB59:AM59,"Х")))</f>
        <v/>
      </c>
    </row>
    <row r="60" ht="18" customHeight="1">
      <c r="A60" s="17">
        <f>IF(Оборудование!A60="","",Оборудование!A60)</f>
        <v/>
      </c>
      <c r="B60" s="18">
        <f>IF(Оборудование!B60="","",Оборудование!B60)</f>
        <v/>
      </c>
      <c r="C60" s="18">
        <f>IF(Оборудование!C60="","",Оборудование!C60)</f>
        <v/>
      </c>
      <c r="D60" s="17">
        <f>IF(Оборудование!I60="","",Оборудование!I60)</f>
        <v/>
      </c>
      <c r="E60" s="19">
        <f>IF('Расчёт'!B60="","",'Расчёт'!B60&amp;IF('Расчёт'!AB60="В"," ✓",IF('Расчёт'!AB60="Х"," !","")))</f>
        <v/>
      </c>
      <c r="F60" s="19">
        <f>IF('Расчёт'!C60="","",'Расчёт'!C60&amp;IF('Расчёт'!AC60="В"," ✓",IF('Расчёт'!AC60="Х"," !","")))</f>
        <v/>
      </c>
      <c r="G60" s="19">
        <f>IF('Расчёт'!D60="","",'Расчёт'!D60&amp;IF('Расчёт'!AD60="В"," ✓",IF('Расчёт'!AD60="Х"," !","")))</f>
        <v/>
      </c>
      <c r="H60" s="19">
        <f>IF('Расчёт'!E60="","",'Расчёт'!E60&amp;IF('Расчёт'!AE60="В"," ✓",IF('Расчёт'!AE60="Х"," !","")))</f>
        <v/>
      </c>
      <c r="I60" s="19">
        <f>IF('Расчёт'!F60="","",'Расчёт'!F60&amp;IF('Расчёт'!AF60="В"," ✓",IF('Расчёт'!AF60="Х"," !","")))</f>
        <v/>
      </c>
      <c r="J60" s="19">
        <f>IF('Расчёт'!G60="","",'Расчёт'!G60&amp;IF('Расчёт'!AG60="В"," ✓",IF('Расчёт'!AG60="Х"," !","")))</f>
        <v/>
      </c>
      <c r="K60" s="19">
        <f>IF('Расчёт'!H60="","",'Расчёт'!H60&amp;IF('Расчёт'!AH60="В"," ✓",IF('Расчёт'!AH60="Х"," !","")))</f>
        <v/>
      </c>
      <c r="L60" s="19">
        <f>IF('Расчёт'!I60="","",'Расчёт'!I60&amp;IF('Расчёт'!AI60="В"," ✓",IF('Расчёт'!AI60="Х"," !","")))</f>
        <v/>
      </c>
      <c r="M60" s="19">
        <f>IF('Расчёт'!J60="","",'Расчёт'!J60&amp;IF('Расчёт'!AJ60="В"," ✓",IF('Расчёт'!AJ60="Х"," !","")))</f>
        <v/>
      </c>
      <c r="N60" s="19">
        <f>IF('Расчёт'!K60="","",'Расчёт'!K60&amp;IF('Расчёт'!AK60="В"," ✓",IF('Расчёт'!AK60="Х"," !","")))</f>
        <v/>
      </c>
      <c r="O60" s="19">
        <f>IF('Расчёт'!L60="","",'Расчёт'!L60&amp;IF('Расчёт'!AL60="В"," ✓",IF('Расчёт'!AL60="Х"," !","")))</f>
        <v/>
      </c>
      <c r="P60" s="19">
        <f>IF('Расчёт'!M60="","",'Расчёт'!M60&amp;IF('Расчёт'!AM60="В"," ✓",IF('Расчёт'!AM60="Х"," !","")))</f>
        <v/>
      </c>
      <c r="Q60" s="17">
        <f>IF(B60="","",COUNTIF('Расчёт'!AB60:AM60,"?"))</f>
        <v/>
      </c>
      <c r="R60" s="17">
        <f>IF(B60="","",SUM('Расчёт'!O60:Z60))</f>
        <v/>
      </c>
      <c r="S60" s="20">
        <f>IF(OR(B60="",COUNTIF('Расчёт'!AB60:AM60,"В")+COUNTIF('Расчёт'!AB60:AM60,"Х")=0),"",COUNTIF('Расчёт'!AB60:AM60,"В")/(COUNTIF('Расчёт'!AB60:AM60,"В")+COUNTIF('Расчёт'!AB60:AM60,"Х")))</f>
        <v/>
      </c>
    </row>
    <row r="61" ht="18" customHeight="1">
      <c r="A61" s="17">
        <f>IF(Оборудование!A61="","",Оборудование!A61)</f>
        <v/>
      </c>
      <c r="B61" s="18">
        <f>IF(Оборудование!B61="","",Оборудование!B61)</f>
        <v/>
      </c>
      <c r="C61" s="18">
        <f>IF(Оборудование!C61="","",Оборудование!C61)</f>
        <v/>
      </c>
      <c r="D61" s="17">
        <f>IF(Оборудование!I61="","",Оборудование!I61)</f>
        <v/>
      </c>
      <c r="E61" s="19">
        <f>IF('Расчёт'!B61="","",'Расчёт'!B61&amp;IF('Расчёт'!AB61="В"," ✓",IF('Расчёт'!AB61="Х"," !","")))</f>
        <v/>
      </c>
      <c r="F61" s="19">
        <f>IF('Расчёт'!C61="","",'Расчёт'!C61&amp;IF('Расчёт'!AC61="В"," ✓",IF('Расчёт'!AC61="Х"," !","")))</f>
        <v/>
      </c>
      <c r="G61" s="19">
        <f>IF('Расчёт'!D61="","",'Расчёт'!D61&amp;IF('Расчёт'!AD61="В"," ✓",IF('Расчёт'!AD61="Х"," !","")))</f>
        <v/>
      </c>
      <c r="H61" s="19">
        <f>IF('Расчёт'!E61="","",'Расчёт'!E61&amp;IF('Расчёт'!AE61="В"," ✓",IF('Расчёт'!AE61="Х"," !","")))</f>
        <v/>
      </c>
      <c r="I61" s="19">
        <f>IF('Расчёт'!F61="","",'Расчёт'!F61&amp;IF('Расчёт'!AF61="В"," ✓",IF('Расчёт'!AF61="Х"," !","")))</f>
        <v/>
      </c>
      <c r="J61" s="19">
        <f>IF('Расчёт'!G61="","",'Расчёт'!G61&amp;IF('Расчёт'!AG61="В"," ✓",IF('Расчёт'!AG61="Х"," !","")))</f>
        <v/>
      </c>
      <c r="K61" s="19">
        <f>IF('Расчёт'!H61="","",'Расчёт'!H61&amp;IF('Расчёт'!AH61="В"," ✓",IF('Расчёт'!AH61="Х"," !","")))</f>
        <v/>
      </c>
      <c r="L61" s="19">
        <f>IF('Расчёт'!I61="","",'Расчёт'!I61&amp;IF('Расчёт'!AI61="В"," ✓",IF('Расчёт'!AI61="Х"," !","")))</f>
        <v/>
      </c>
      <c r="M61" s="19">
        <f>IF('Расчёт'!J61="","",'Расчёт'!J61&amp;IF('Расчёт'!AJ61="В"," ✓",IF('Расчёт'!AJ61="Х"," !","")))</f>
        <v/>
      </c>
      <c r="N61" s="19">
        <f>IF('Расчёт'!K61="","",'Расчёт'!K61&amp;IF('Расчёт'!AK61="В"," ✓",IF('Расчёт'!AK61="Х"," !","")))</f>
        <v/>
      </c>
      <c r="O61" s="19">
        <f>IF('Расчёт'!L61="","",'Расчёт'!L61&amp;IF('Расчёт'!AL61="В"," ✓",IF('Расчёт'!AL61="Х"," !","")))</f>
        <v/>
      </c>
      <c r="P61" s="19">
        <f>IF('Расчёт'!M61="","",'Расчёт'!M61&amp;IF('Расчёт'!AM61="В"," ✓",IF('Расчёт'!AM61="Х"," !","")))</f>
        <v/>
      </c>
      <c r="Q61" s="17">
        <f>IF(B61="","",COUNTIF('Расчёт'!AB61:AM61,"?"))</f>
        <v/>
      </c>
      <c r="R61" s="17">
        <f>IF(B61="","",SUM('Расчёт'!O61:Z61))</f>
        <v/>
      </c>
      <c r="S61" s="20">
        <f>IF(OR(B61="",COUNTIF('Расчёт'!AB61:AM61,"В")+COUNTIF('Расчёт'!AB61:AM61,"Х")=0),"",COUNTIF('Расчёт'!AB61:AM61,"В")/(COUNTIF('Расчёт'!AB61:AM61,"В")+COUNTIF('Расчёт'!AB61:AM61,"Х")))</f>
        <v/>
      </c>
    </row>
    <row r="62" ht="18" customHeight="1">
      <c r="A62" s="17">
        <f>IF(Оборудование!A62="","",Оборудование!A62)</f>
        <v/>
      </c>
      <c r="B62" s="18">
        <f>IF(Оборудование!B62="","",Оборудование!B62)</f>
        <v/>
      </c>
      <c r="C62" s="18">
        <f>IF(Оборудование!C62="","",Оборудование!C62)</f>
        <v/>
      </c>
      <c r="D62" s="17">
        <f>IF(Оборудование!I62="","",Оборудование!I62)</f>
        <v/>
      </c>
      <c r="E62" s="19">
        <f>IF('Расчёт'!B62="","",'Расчёт'!B62&amp;IF('Расчёт'!AB62="В"," ✓",IF('Расчёт'!AB62="Х"," !","")))</f>
        <v/>
      </c>
      <c r="F62" s="19">
        <f>IF('Расчёт'!C62="","",'Расчёт'!C62&amp;IF('Расчёт'!AC62="В"," ✓",IF('Расчёт'!AC62="Х"," !","")))</f>
        <v/>
      </c>
      <c r="G62" s="19">
        <f>IF('Расчёт'!D62="","",'Расчёт'!D62&amp;IF('Расчёт'!AD62="В"," ✓",IF('Расчёт'!AD62="Х"," !","")))</f>
        <v/>
      </c>
      <c r="H62" s="19">
        <f>IF('Расчёт'!E62="","",'Расчёт'!E62&amp;IF('Расчёт'!AE62="В"," ✓",IF('Расчёт'!AE62="Х"," !","")))</f>
        <v/>
      </c>
      <c r="I62" s="19">
        <f>IF('Расчёт'!F62="","",'Расчёт'!F62&amp;IF('Расчёт'!AF62="В"," ✓",IF('Расчёт'!AF62="Х"," !","")))</f>
        <v/>
      </c>
      <c r="J62" s="19">
        <f>IF('Расчёт'!G62="","",'Расчёт'!G62&amp;IF('Расчёт'!AG62="В"," ✓",IF('Расчёт'!AG62="Х"," !","")))</f>
        <v/>
      </c>
      <c r="K62" s="19">
        <f>IF('Расчёт'!H62="","",'Расчёт'!H62&amp;IF('Расчёт'!AH62="В"," ✓",IF('Расчёт'!AH62="Х"," !","")))</f>
        <v/>
      </c>
      <c r="L62" s="19">
        <f>IF('Расчёт'!I62="","",'Расчёт'!I62&amp;IF('Расчёт'!AI62="В"," ✓",IF('Расчёт'!AI62="Х"," !","")))</f>
        <v/>
      </c>
      <c r="M62" s="19">
        <f>IF('Расчёт'!J62="","",'Расчёт'!J62&amp;IF('Расчёт'!AJ62="В"," ✓",IF('Расчёт'!AJ62="Х"," !","")))</f>
        <v/>
      </c>
      <c r="N62" s="19">
        <f>IF('Расчёт'!K62="","",'Расчёт'!K62&amp;IF('Расчёт'!AK62="В"," ✓",IF('Расчёт'!AK62="Х"," !","")))</f>
        <v/>
      </c>
      <c r="O62" s="19">
        <f>IF('Расчёт'!L62="","",'Расчёт'!L62&amp;IF('Расчёт'!AL62="В"," ✓",IF('Расчёт'!AL62="Х"," !","")))</f>
        <v/>
      </c>
      <c r="P62" s="19">
        <f>IF('Расчёт'!M62="","",'Расчёт'!M62&amp;IF('Расчёт'!AM62="В"," ✓",IF('Расчёт'!AM62="Х"," !","")))</f>
        <v/>
      </c>
      <c r="Q62" s="17">
        <f>IF(B62="","",COUNTIF('Расчёт'!AB62:AM62,"?"))</f>
        <v/>
      </c>
      <c r="R62" s="17">
        <f>IF(B62="","",SUM('Расчёт'!O62:Z62))</f>
        <v/>
      </c>
      <c r="S62" s="20">
        <f>IF(OR(B62="",COUNTIF('Расчёт'!AB62:AM62,"В")+COUNTIF('Расчёт'!AB62:AM62,"Х")=0),"",COUNTIF('Расчёт'!AB62:AM62,"В")/(COUNTIF('Расчёт'!AB62:AM62,"В")+COUNTIF('Расчёт'!AB62:AM62,"Х")))</f>
        <v/>
      </c>
    </row>
    <row r="63" ht="18" customHeight="1">
      <c r="A63" s="17">
        <f>IF(Оборудование!A63="","",Оборудование!A63)</f>
        <v/>
      </c>
      <c r="B63" s="18">
        <f>IF(Оборудование!B63="","",Оборудование!B63)</f>
        <v/>
      </c>
      <c r="C63" s="18">
        <f>IF(Оборудование!C63="","",Оборудование!C63)</f>
        <v/>
      </c>
      <c r="D63" s="17">
        <f>IF(Оборудование!I63="","",Оборудование!I63)</f>
        <v/>
      </c>
      <c r="E63" s="19">
        <f>IF('Расчёт'!B63="","",'Расчёт'!B63&amp;IF('Расчёт'!AB63="В"," ✓",IF('Расчёт'!AB63="Х"," !","")))</f>
        <v/>
      </c>
      <c r="F63" s="19">
        <f>IF('Расчёт'!C63="","",'Расчёт'!C63&amp;IF('Расчёт'!AC63="В"," ✓",IF('Расчёт'!AC63="Х"," !","")))</f>
        <v/>
      </c>
      <c r="G63" s="19">
        <f>IF('Расчёт'!D63="","",'Расчёт'!D63&amp;IF('Расчёт'!AD63="В"," ✓",IF('Расчёт'!AD63="Х"," !","")))</f>
        <v/>
      </c>
      <c r="H63" s="19">
        <f>IF('Расчёт'!E63="","",'Расчёт'!E63&amp;IF('Расчёт'!AE63="В"," ✓",IF('Расчёт'!AE63="Х"," !","")))</f>
        <v/>
      </c>
      <c r="I63" s="19">
        <f>IF('Расчёт'!F63="","",'Расчёт'!F63&amp;IF('Расчёт'!AF63="В"," ✓",IF('Расчёт'!AF63="Х"," !","")))</f>
        <v/>
      </c>
      <c r="J63" s="19">
        <f>IF('Расчёт'!G63="","",'Расчёт'!G63&amp;IF('Расчёт'!AG63="В"," ✓",IF('Расчёт'!AG63="Х"," !","")))</f>
        <v/>
      </c>
      <c r="K63" s="19">
        <f>IF('Расчёт'!H63="","",'Расчёт'!H63&amp;IF('Расчёт'!AH63="В"," ✓",IF('Расчёт'!AH63="Х"," !","")))</f>
        <v/>
      </c>
      <c r="L63" s="19">
        <f>IF('Расчёт'!I63="","",'Расчёт'!I63&amp;IF('Расчёт'!AI63="В"," ✓",IF('Расчёт'!AI63="Х"," !","")))</f>
        <v/>
      </c>
      <c r="M63" s="19">
        <f>IF('Расчёт'!J63="","",'Расчёт'!J63&amp;IF('Расчёт'!AJ63="В"," ✓",IF('Расчёт'!AJ63="Х"," !","")))</f>
        <v/>
      </c>
      <c r="N63" s="19">
        <f>IF('Расчёт'!K63="","",'Расчёт'!K63&amp;IF('Расчёт'!AK63="В"," ✓",IF('Расчёт'!AK63="Х"," !","")))</f>
        <v/>
      </c>
      <c r="O63" s="19">
        <f>IF('Расчёт'!L63="","",'Расчёт'!L63&amp;IF('Расчёт'!AL63="В"," ✓",IF('Расчёт'!AL63="Х"," !","")))</f>
        <v/>
      </c>
      <c r="P63" s="19">
        <f>IF('Расчёт'!M63="","",'Расчёт'!M63&amp;IF('Расчёт'!AM63="В"," ✓",IF('Расчёт'!AM63="Х"," !","")))</f>
        <v/>
      </c>
      <c r="Q63" s="17">
        <f>IF(B63="","",COUNTIF('Расчёт'!AB63:AM63,"?"))</f>
        <v/>
      </c>
      <c r="R63" s="17">
        <f>IF(B63="","",SUM('Расчёт'!O63:Z63))</f>
        <v/>
      </c>
      <c r="S63" s="20">
        <f>IF(OR(B63="",COUNTIF('Расчёт'!AB63:AM63,"В")+COUNTIF('Расчёт'!AB63:AM63,"Х")=0),"",COUNTIF('Расчёт'!AB63:AM63,"В")/(COUNTIF('Расчёт'!AB63:AM63,"В")+COUNTIF('Расчёт'!AB63:AM63,"Х")))</f>
        <v/>
      </c>
    </row>
    <row r="64" ht="18" customHeight="1">
      <c r="A64" s="17">
        <f>IF(Оборудование!A64="","",Оборудование!A64)</f>
        <v/>
      </c>
      <c r="B64" s="18">
        <f>IF(Оборудование!B64="","",Оборудование!B64)</f>
        <v/>
      </c>
      <c r="C64" s="18">
        <f>IF(Оборудование!C64="","",Оборудование!C64)</f>
        <v/>
      </c>
      <c r="D64" s="17">
        <f>IF(Оборудование!I64="","",Оборудование!I64)</f>
        <v/>
      </c>
      <c r="E64" s="19">
        <f>IF('Расчёт'!B64="","",'Расчёт'!B64&amp;IF('Расчёт'!AB64="В"," ✓",IF('Расчёт'!AB64="Х"," !","")))</f>
        <v/>
      </c>
      <c r="F64" s="19">
        <f>IF('Расчёт'!C64="","",'Расчёт'!C64&amp;IF('Расчёт'!AC64="В"," ✓",IF('Расчёт'!AC64="Х"," !","")))</f>
        <v/>
      </c>
      <c r="G64" s="19">
        <f>IF('Расчёт'!D64="","",'Расчёт'!D64&amp;IF('Расчёт'!AD64="В"," ✓",IF('Расчёт'!AD64="Х"," !","")))</f>
        <v/>
      </c>
      <c r="H64" s="19">
        <f>IF('Расчёт'!E64="","",'Расчёт'!E64&amp;IF('Расчёт'!AE64="В"," ✓",IF('Расчёт'!AE64="Х"," !","")))</f>
        <v/>
      </c>
      <c r="I64" s="19">
        <f>IF('Расчёт'!F64="","",'Расчёт'!F64&amp;IF('Расчёт'!AF64="В"," ✓",IF('Расчёт'!AF64="Х"," !","")))</f>
        <v/>
      </c>
      <c r="J64" s="19">
        <f>IF('Расчёт'!G64="","",'Расчёт'!G64&amp;IF('Расчёт'!AG64="В"," ✓",IF('Расчёт'!AG64="Х"," !","")))</f>
        <v/>
      </c>
      <c r="K64" s="19">
        <f>IF('Расчёт'!H64="","",'Расчёт'!H64&amp;IF('Расчёт'!AH64="В"," ✓",IF('Расчёт'!AH64="Х"," !","")))</f>
        <v/>
      </c>
      <c r="L64" s="19">
        <f>IF('Расчёт'!I64="","",'Расчёт'!I64&amp;IF('Расчёт'!AI64="В"," ✓",IF('Расчёт'!AI64="Х"," !","")))</f>
        <v/>
      </c>
      <c r="M64" s="19">
        <f>IF('Расчёт'!J64="","",'Расчёт'!J64&amp;IF('Расчёт'!AJ64="В"," ✓",IF('Расчёт'!AJ64="Х"," !","")))</f>
        <v/>
      </c>
      <c r="N64" s="19">
        <f>IF('Расчёт'!K64="","",'Расчёт'!K64&amp;IF('Расчёт'!AK64="В"," ✓",IF('Расчёт'!AK64="Х"," !","")))</f>
        <v/>
      </c>
      <c r="O64" s="19">
        <f>IF('Расчёт'!L64="","",'Расчёт'!L64&amp;IF('Расчёт'!AL64="В"," ✓",IF('Расчёт'!AL64="Х"," !","")))</f>
        <v/>
      </c>
      <c r="P64" s="19">
        <f>IF('Расчёт'!M64="","",'Расчёт'!M64&amp;IF('Расчёт'!AM64="В"," ✓",IF('Расчёт'!AM64="Х"," !","")))</f>
        <v/>
      </c>
      <c r="Q64" s="17">
        <f>IF(B64="","",COUNTIF('Расчёт'!AB64:AM64,"?"))</f>
        <v/>
      </c>
      <c r="R64" s="17">
        <f>IF(B64="","",SUM('Расчёт'!O64:Z64))</f>
        <v/>
      </c>
      <c r="S64" s="20">
        <f>IF(OR(B64="",COUNTIF('Расчёт'!AB64:AM64,"В")+COUNTIF('Расчёт'!AB64:AM64,"Х")=0),"",COUNTIF('Расчёт'!AB64:AM64,"В")/(COUNTIF('Расчёт'!AB64:AM64,"В")+COUNTIF('Расчёт'!AB64:AM64,"Х")))</f>
        <v/>
      </c>
    </row>
    <row r="65" ht="18" customHeight="1">
      <c r="A65" s="17">
        <f>IF(Оборудование!A65="","",Оборудование!A65)</f>
        <v/>
      </c>
      <c r="B65" s="18">
        <f>IF(Оборудование!B65="","",Оборудование!B65)</f>
        <v/>
      </c>
      <c r="C65" s="18">
        <f>IF(Оборудование!C65="","",Оборудование!C65)</f>
        <v/>
      </c>
      <c r="D65" s="17">
        <f>IF(Оборудование!I65="","",Оборудование!I65)</f>
        <v/>
      </c>
      <c r="E65" s="19">
        <f>IF('Расчёт'!B65="","",'Расчёт'!B65&amp;IF('Расчёт'!AB65="В"," ✓",IF('Расчёт'!AB65="Х"," !","")))</f>
        <v/>
      </c>
      <c r="F65" s="19">
        <f>IF('Расчёт'!C65="","",'Расчёт'!C65&amp;IF('Расчёт'!AC65="В"," ✓",IF('Расчёт'!AC65="Х"," !","")))</f>
        <v/>
      </c>
      <c r="G65" s="19">
        <f>IF('Расчёт'!D65="","",'Расчёт'!D65&amp;IF('Расчёт'!AD65="В"," ✓",IF('Расчёт'!AD65="Х"," !","")))</f>
        <v/>
      </c>
      <c r="H65" s="19">
        <f>IF('Расчёт'!E65="","",'Расчёт'!E65&amp;IF('Расчёт'!AE65="В"," ✓",IF('Расчёт'!AE65="Х"," !","")))</f>
        <v/>
      </c>
      <c r="I65" s="19">
        <f>IF('Расчёт'!F65="","",'Расчёт'!F65&amp;IF('Расчёт'!AF65="В"," ✓",IF('Расчёт'!AF65="Х"," !","")))</f>
        <v/>
      </c>
      <c r="J65" s="19">
        <f>IF('Расчёт'!G65="","",'Расчёт'!G65&amp;IF('Расчёт'!AG65="В"," ✓",IF('Расчёт'!AG65="Х"," !","")))</f>
        <v/>
      </c>
      <c r="K65" s="19">
        <f>IF('Расчёт'!H65="","",'Расчёт'!H65&amp;IF('Расчёт'!AH65="В"," ✓",IF('Расчёт'!AH65="Х"," !","")))</f>
        <v/>
      </c>
      <c r="L65" s="19">
        <f>IF('Расчёт'!I65="","",'Расчёт'!I65&amp;IF('Расчёт'!AI65="В"," ✓",IF('Расчёт'!AI65="Х"," !","")))</f>
        <v/>
      </c>
      <c r="M65" s="19">
        <f>IF('Расчёт'!J65="","",'Расчёт'!J65&amp;IF('Расчёт'!AJ65="В"," ✓",IF('Расчёт'!AJ65="Х"," !","")))</f>
        <v/>
      </c>
      <c r="N65" s="19">
        <f>IF('Расчёт'!K65="","",'Расчёт'!K65&amp;IF('Расчёт'!AK65="В"," ✓",IF('Расчёт'!AK65="Х"," !","")))</f>
        <v/>
      </c>
      <c r="O65" s="19">
        <f>IF('Расчёт'!L65="","",'Расчёт'!L65&amp;IF('Расчёт'!AL65="В"," ✓",IF('Расчёт'!AL65="Х"," !","")))</f>
        <v/>
      </c>
      <c r="P65" s="19">
        <f>IF('Расчёт'!M65="","",'Расчёт'!M65&amp;IF('Расчёт'!AM65="В"," ✓",IF('Расчёт'!AM65="Х"," !","")))</f>
        <v/>
      </c>
      <c r="Q65" s="17">
        <f>IF(B65="","",COUNTIF('Расчёт'!AB65:AM65,"?"))</f>
        <v/>
      </c>
      <c r="R65" s="17">
        <f>IF(B65="","",SUM('Расчёт'!O65:Z65))</f>
        <v/>
      </c>
      <c r="S65" s="20">
        <f>IF(OR(B65="",COUNTIF('Расчёт'!AB65:AM65,"В")+COUNTIF('Расчёт'!AB65:AM65,"Х")=0),"",COUNTIF('Расчёт'!AB65:AM65,"В")/(COUNTIF('Расчёт'!AB65:AM65,"В")+COUNTIF('Расчёт'!AB65:AM65,"Х")))</f>
        <v/>
      </c>
    </row>
    <row r="66">
      <c r="A66" s="21" t="inlineStr">
        <is>
          <t>Работ по плану</t>
        </is>
      </c>
      <c r="E66" s="22">
        <f>COUNTIF('Расчёт'!AB6:AB65,"?")</f>
        <v/>
      </c>
      <c r="F66" s="22">
        <f>COUNTIF('Расчёт'!AC6:AC65,"?")</f>
        <v/>
      </c>
      <c r="G66" s="22">
        <f>COUNTIF('Расчёт'!AD6:AD65,"?")</f>
        <v/>
      </c>
      <c r="H66" s="22">
        <f>COUNTIF('Расчёт'!AE6:AE65,"?")</f>
        <v/>
      </c>
      <c r="I66" s="22">
        <f>COUNTIF('Расчёт'!AF6:AF65,"?")</f>
        <v/>
      </c>
      <c r="J66" s="22">
        <f>COUNTIF('Расчёт'!AG6:AG65,"?")</f>
        <v/>
      </c>
      <c r="K66" s="22">
        <f>COUNTIF('Расчёт'!AH6:AH65,"?")</f>
        <v/>
      </c>
      <c r="L66" s="22">
        <f>COUNTIF('Расчёт'!AI6:AI65,"?")</f>
        <v/>
      </c>
      <c r="M66" s="22">
        <f>COUNTIF('Расчёт'!AJ6:AJ65,"?")</f>
        <v/>
      </c>
      <c r="N66" s="22">
        <f>COUNTIF('Расчёт'!AK6:AK65,"?")</f>
        <v/>
      </c>
      <c r="O66" s="22">
        <f>COUNTIF('Расчёт'!AL6:AL65,"?")</f>
        <v/>
      </c>
      <c r="P66" s="22">
        <f>COUNTIF('Расчёт'!AM6:AM65,"?")</f>
        <v/>
      </c>
      <c r="Q66" s="19">
        <f>SUM(E66:P66)</f>
        <v/>
      </c>
    </row>
    <row r="67">
      <c r="A67" s="21" t="inlineStr">
        <is>
          <t>Выполнено</t>
        </is>
      </c>
      <c r="E67" s="22">
        <f>COUNTIF('Расчёт'!AB6:AB65,"В")</f>
        <v/>
      </c>
      <c r="F67" s="22">
        <f>COUNTIF('Расчёт'!AC6:AC65,"В")</f>
        <v/>
      </c>
      <c r="G67" s="22">
        <f>COUNTIF('Расчёт'!AD6:AD65,"В")</f>
        <v/>
      </c>
      <c r="H67" s="22">
        <f>COUNTIF('Расчёт'!AE6:AE65,"В")</f>
        <v/>
      </c>
      <c r="I67" s="22">
        <f>COUNTIF('Расчёт'!AF6:AF65,"В")</f>
        <v/>
      </c>
      <c r="J67" s="22">
        <f>COUNTIF('Расчёт'!AG6:AG65,"В")</f>
        <v/>
      </c>
      <c r="K67" s="22">
        <f>COUNTIF('Расчёт'!AH6:AH65,"В")</f>
        <v/>
      </c>
      <c r="L67" s="22">
        <f>COUNTIF('Расчёт'!AI6:AI65,"В")</f>
        <v/>
      </c>
      <c r="M67" s="22">
        <f>COUNTIF('Расчёт'!AJ6:AJ65,"В")</f>
        <v/>
      </c>
      <c r="N67" s="22">
        <f>COUNTIF('Расчёт'!AK6:AK65,"В")</f>
        <v/>
      </c>
      <c r="O67" s="22">
        <f>COUNTIF('Расчёт'!AL6:AL65,"В")</f>
        <v/>
      </c>
      <c r="P67" s="22">
        <f>COUNTIF('Расчёт'!AM6:AM65,"В")</f>
        <v/>
      </c>
    </row>
    <row r="68">
      <c r="A68" s="21" t="inlineStr">
        <is>
          <t>Просрочено</t>
        </is>
      </c>
      <c r="E68" s="22">
        <f>COUNTIF('Расчёт'!AB6:AB65,"Х")</f>
        <v/>
      </c>
      <c r="F68" s="22">
        <f>COUNTIF('Расчёт'!AC6:AC65,"Х")</f>
        <v/>
      </c>
      <c r="G68" s="22">
        <f>COUNTIF('Расчёт'!AD6:AD65,"Х")</f>
        <v/>
      </c>
      <c r="H68" s="22">
        <f>COUNTIF('Расчёт'!AE6:AE65,"Х")</f>
        <v/>
      </c>
      <c r="I68" s="22">
        <f>COUNTIF('Расчёт'!AF6:AF65,"Х")</f>
        <v/>
      </c>
      <c r="J68" s="22">
        <f>COUNTIF('Расчёт'!AG6:AG65,"Х")</f>
        <v/>
      </c>
      <c r="K68" s="22">
        <f>COUNTIF('Расчёт'!AH6:AH65,"Х")</f>
        <v/>
      </c>
      <c r="L68" s="22">
        <f>COUNTIF('Расчёт'!AI6:AI65,"Х")</f>
        <v/>
      </c>
      <c r="M68" s="22">
        <f>COUNTIF('Расчёт'!AJ6:AJ65,"Х")</f>
        <v/>
      </c>
      <c r="N68" s="22">
        <f>COUNTIF('Расчёт'!AK6:AK65,"Х")</f>
        <v/>
      </c>
      <c r="O68" s="22">
        <f>COUNTIF('Расчёт'!AL6:AL65,"Х")</f>
        <v/>
      </c>
      <c r="P68" s="22">
        <f>COUNTIF('Расчёт'!AM6:AM65,"Х")</f>
        <v/>
      </c>
    </row>
    <row r="69">
      <c r="A69" s="21" t="inlineStr">
        <is>
          <t>Часов по плану</t>
        </is>
      </c>
      <c r="E69" s="22">
        <f>SUM('Расчёт'!O6:O65)</f>
        <v/>
      </c>
      <c r="F69" s="22">
        <f>SUM('Расчёт'!P6:P65)</f>
        <v/>
      </c>
      <c r="G69" s="22">
        <f>SUM('Расчёт'!Q6:Q65)</f>
        <v/>
      </c>
      <c r="H69" s="22">
        <f>SUM('Расчёт'!R6:R65)</f>
        <v/>
      </c>
      <c r="I69" s="22">
        <f>SUM('Расчёт'!S6:S65)</f>
        <v/>
      </c>
      <c r="J69" s="22">
        <f>SUM('Расчёт'!T6:T65)</f>
        <v/>
      </c>
      <c r="K69" s="22">
        <f>SUM('Расчёт'!U6:U65)</f>
        <v/>
      </c>
      <c r="L69" s="22">
        <f>SUM('Расчёт'!V6:V65)</f>
        <v/>
      </c>
      <c r="M69" s="22">
        <f>SUM('Расчёт'!W6:W65)</f>
        <v/>
      </c>
      <c r="N69" s="22">
        <f>SUM('Расчёт'!X6:X65)</f>
        <v/>
      </c>
      <c r="O69" s="22">
        <f>SUM('Расчёт'!Y6:Y65)</f>
        <v/>
      </c>
      <c r="P69" s="22">
        <f>SUM('Расчёт'!Z6:Z65)</f>
        <v/>
      </c>
      <c r="R69" s="19">
        <f>SUM(E69:P69)</f>
        <v/>
      </c>
    </row>
    <row r="70">
      <c r="A70" s="21" t="inlineStr">
        <is>
          <t>Загрузка ремонтной службы</t>
        </is>
      </c>
      <c r="E70" s="23">
        <f>IFERROR(E69/(Ремонтников*ЧасовМес*ДоляПлан),0)</f>
        <v/>
      </c>
      <c r="F70" s="23">
        <f>IFERROR(F69/(Ремонтников*ЧасовМес*ДоляПлан),0)</f>
        <v/>
      </c>
      <c r="G70" s="23">
        <f>IFERROR(G69/(Ремонтников*ЧасовМес*ДоляПлан),0)</f>
        <v/>
      </c>
      <c r="H70" s="23">
        <f>IFERROR(H69/(Ремонтников*ЧасовМес*ДоляПлан),0)</f>
        <v/>
      </c>
      <c r="I70" s="23">
        <f>IFERROR(I69/(Ремонтников*ЧасовМес*ДоляПлан),0)</f>
        <v/>
      </c>
      <c r="J70" s="23">
        <f>IFERROR(J69/(Ремонтников*ЧасовМес*ДоляПлан),0)</f>
        <v/>
      </c>
      <c r="K70" s="23">
        <f>IFERROR(K69/(Ремонтников*ЧасовМес*ДоляПлан),0)</f>
        <v/>
      </c>
      <c r="L70" s="23">
        <f>IFERROR(L69/(Ремонтников*ЧасовМес*ДоляПлан),0)</f>
        <v/>
      </c>
      <c r="M70" s="23">
        <f>IFERROR(M69/(Ремонтников*ЧасовМес*ДоляПлан),0)</f>
        <v/>
      </c>
      <c r="N70" s="23">
        <f>IFERROR(N69/(Ремонтников*ЧасовМес*ДоляПлан),0)</f>
        <v/>
      </c>
      <c r="O70" s="23">
        <f>IFERROR(O69/(Ремонтников*ЧасовМес*ДоляПлан),0)</f>
        <v/>
      </c>
      <c r="P70" s="23">
        <f>IFERROR(P69/(Ремонтников*ЧасовМес*ДоляПлан),0)</f>
        <v/>
      </c>
    </row>
    <row r="72">
      <c r="A72" s="13" t="inlineStr">
        <is>
          <t>Обозначения:  ТО — техобслуживание  ·  Т — текущий ремонт  ·  К — капитальный ремонт  ·  ✓ — выполнено  ·  ! — просрочено</t>
        </is>
      </c>
    </row>
    <row r="73">
      <c r="A73" s="1" t="inlineStr">
        <is>
          <t>Полная система ТОиР завода — реестр, регламент, чек-листы ТО, журнал отказов, MTBF/MTTR: plantperformance.ru</t>
        </is>
      </c>
    </row>
  </sheetData>
  <mergeCells count="5">
    <mergeCell ref="A70:D70"/>
    <mergeCell ref="A67:D67"/>
    <mergeCell ref="A69:D69"/>
    <mergeCell ref="A68:D68"/>
    <mergeCell ref="A66:D66"/>
  </mergeCells>
  <conditionalFormatting sqref="E70:P70">
    <cfRule type="cellIs" priority="1" operator="greaterThan" dxfId="0">
      <formula>1</formula>
    </cfRule>
  </conditionalFormatting>
  <conditionalFormatting sqref="E68:P68">
    <cfRule type="cellIs" priority="2" operator="greaterThan" dxfId="1">
      <formula>0</formula>
    </cfRule>
  </conditionalFormatting>
  <conditionalFormatting sqref="E6:P65">
    <cfRule type="expression" priority="3" dxfId="2">
      <formula>RIGHT(E6,1)="!"</formula>
    </cfRule>
    <cfRule type="expression" priority="4" dxfId="3">
      <formula>RIGHT(E6,1)="✓"</formula>
    </cfRule>
    <cfRule type="expression" priority="5" dxfId="4">
      <formula>LEFT(E6,1)="К"</formula>
    </cfRule>
    <cfRule type="expression" priority="6" dxfId="5">
      <formula>LEFT(E6,1)="Т"</formula>
    </cfRule>
    <cfRule type="expression" priority="7" dxfId="6">
      <formula>LEFT(E6,2)="ТО"</formula>
    </cfRule>
  </conditionalFormatting>
  <conditionalFormatting sqref="D6:D65">
    <cfRule type="cellIs" priority="8" operator="equal" dxfId="7">
      <formula>"A"</formula>
    </cfRule>
  </conditionalFormatting>
  <conditionalFormatting sqref="S6:S65">
    <cfRule type="dataBar" priority="9">
      <dataBar>
        <cfvo type="num" val="0"/>
        <cfvo type="num" val="1"/>
        <color rgb="0063BE7B"/>
      </dataBar>
    </cfRule>
  </conditionalFormatting>
  <printOptions horizontalCentered="1"/>
  <pageMargins left="0.4" right="0.4" top="1" bottom="1" header="0.5" footer="0.5"/>
  <pageSetup orientation="landscape" paperSize="8" fitToHeight="0" fitToWidth="1"/>
  <headerFooter>
    <oddHeader>&amp;L&amp;8 &amp;K2E75B6Plant Performance · plantperformance.ru&amp;R&amp;8 &amp;A</oddHeader>
    <oddFooter>&amp;L&amp;8 Источник: Plant Performance — система документов и программ для управления заводом · plantperformance.ru&amp;R&amp;8 Стр. &amp;P из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F9000"/>
    <outlinePr summaryBelow="1" summaryRight="1"/>
    <pageSetUpPr/>
  </sheetPr>
  <dimension ref="A1:T65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18" customWidth="1" min="3" max="3"/>
    <col width="9" customWidth="1" min="4" max="4"/>
    <col width="9" customWidth="1" min="5" max="5"/>
    <col width="9" customWidth="1" min="6" max="6"/>
    <col width="9" customWidth="1" min="7" max="7"/>
    <col width="7" customWidth="1" min="8" max="8"/>
    <col width="7" customWidth="1" min="9" max="9"/>
    <col width="9" customWidth="1" min="10" max="10"/>
    <col width="8" customWidth="1" min="11" max="11"/>
    <col width="12" customWidth="1" min="12" max="12"/>
    <col width="9" customWidth="1" min="13" max="13"/>
    <col width="8" customWidth="1" min="14" max="14"/>
    <col width="12" customWidth="1" min="15" max="15"/>
    <col width="9" customWidth="1" min="16" max="16"/>
    <col width="8" customWidth="1" min="17" max="17"/>
    <col width="12" customWidth="1" min="18" max="18"/>
    <col width="9" customWidth="1" min="19" max="19"/>
    <col width="26" customWidth="1" min="20" max="20"/>
  </cols>
  <sheetData>
    <row r="1">
      <c r="A1" s="1" t="inlineStr">
        <is>
          <t>PLANT PERFORMANCE · plantperformance.ru</t>
        </is>
      </c>
    </row>
    <row r="2" ht="28" customHeight="1">
      <c r="A2" s="24" t="inlineStr">
        <is>
          <t>Реестр оборудования</t>
        </is>
      </c>
    </row>
    <row r="3">
      <c r="A3" s="3" t="inlineStr">
        <is>
          <t>Заполните жёлтые ячейки: что за оборудование, как часто и сколько часов обслуживать, когда был последний ремонт. График построится сам.</t>
        </is>
      </c>
    </row>
    <row r="4">
      <c r="D4" s="25" t="inlineStr">
        <is>
          <t>Критичность — считается сама</t>
        </is>
      </c>
      <c r="J4" s="26" t="inlineStr">
        <is>
          <t>ТО — техобслуживание</t>
        </is>
      </c>
      <c r="M4" s="27" t="inlineStr">
        <is>
          <t>Т — текущий ремонт</t>
        </is>
      </c>
      <c r="P4" s="28" t="inlineStr">
        <is>
          <t>К — капитальный ремонт</t>
        </is>
      </c>
    </row>
    <row r="5" ht="48" customHeight="1">
      <c r="A5" s="14" t="inlineStr">
        <is>
          <t>Инв. №</t>
        </is>
      </c>
      <c r="B5" s="14" t="inlineStr">
        <is>
          <t>Оборудование</t>
        </is>
      </c>
      <c r="C5" s="14" t="inlineStr">
        <is>
          <t>Участок</t>
        </is>
      </c>
      <c r="D5" s="14" t="inlineStr">
        <is>
          <t>Влияние на выпуск 1–3</t>
        </is>
      </c>
      <c r="E5" s="14" t="inlineStr">
        <is>
          <t>Безопасность 1–3</t>
        </is>
      </c>
      <c r="F5" s="14" t="inlineStr">
        <is>
          <t>Качество 1–3</t>
        </is>
      </c>
      <c r="G5" s="14" t="inlineStr">
        <is>
          <t>Нет резерва 1–3</t>
        </is>
      </c>
      <c r="H5" s="14" t="inlineStr">
        <is>
          <t>Балл</t>
        </is>
      </c>
      <c r="I5" s="14" t="inlineStr">
        <is>
          <t>Класс</t>
        </is>
      </c>
      <c r="J5" s="14" t="inlineStr">
        <is>
          <t>ТО: раз в N мес</t>
        </is>
      </c>
      <c r="K5" s="14" t="inlineStr">
        <is>
          <t>ТО: часов</t>
        </is>
      </c>
      <c r="L5" s="14" t="inlineStr">
        <is>
          <t>ТО: последнее</t>
        </is>
      </c>
      <c r="M5" s="14" t="inlineStr">
        <is>
          <t>Т: раз в N мес</t>
        </is>
      </c>
      <c r="N5" s="14" t="inlineStr">
        <is>
          <t>Т: часов</t>
        </is>
      </c>
      <c r="O5" s="14" t="inlineStr">
        <is>
          <t>Т: последний</t>
        </is>
      </c>
      <c r="P5" s="14" t="inlineStr">
        <is>
          <t>К: раз в N мес</t>
        </is>
      </c>
      <c r="Q5" s="14" t="inlineStr">
        <is>
          <t>К: часов</t>
        </is>
      </c>
      <c r="R5" s="14" t="inlineStr">
        <is>
          <t>К: последний</t>
        </is>
      </c>
      <c r="S5" s="14" t="inlineStr">
        <is>
          <t>Часов в год</t>
        </is>
      </c>
      <c r="T5" s="14" t="inlineStr">
        <is>
          <t>Комментарий</t>
        </is>
      </c>
    </row>
    <row r="6">
      <c r="A6" s="29" t="inlineStr">
        <is>
          <t>ОС-001</t>
        </is>
      </c>
      <c r="B6" s="29" t="inlineStr">
        <is>
          <t>Компрессор винтовой 55 кВт</t>
        </is>
      </c>
      <c r="C6" s="29" t="inlineStr">
        <is>
          <t>Энергохозяйство</t>
        </is>
      </c>
      <c r="D6" s="30" t="n">
        <v>3</v>
      </c>
      <c r="E6" s="30" t="n">
        <v>1</v>
      </c>
      <c r="F6" s="30" t="n">
        <v>1</v>
      </c>
      <c r="G6" s="30" t="n">
        <v>3</v>
      </c>
      <c r="H6" s="31">
        <f>IF(B6="","",SUM(D6:G6))</f>
        <v/>
      </c>
      <c r="I6" s="32">
        <f>IF(H6="","",IF(H6&gt;=10,"A",IF(H6&gt;=7,"B","C")))</f>
        <v/>
      </c>
      <c r="J6" s="30" t="n">
        <v>1</v>
      </c>
      <c r="K6" s="30" t="n">
        <v>4</v>
      </c>
      <c r="L6" s="33" t="n">
        <v>46001</v>
      </c>
      <c r="M6" s="30" t="n">
        <v>6</v>
      </c>
      <c r="N6" s="30" t="n">
        <v>16</v>
      </c>
      <c r="O6" s="33" t="n">
        <v>45905</v>
      </c>
      <c r="P6" s="30" t="n">
        <v>60</v>
      </c>
      <c r="Q6" s="30" t="n">
        <v>72</v>
      </c>
      <c r="R6" s="33" t="n">
        <v>45874</v>
      </c>
      <c r="S6" s="31">
        <f>IF(B6="","",SUMPRODUCT(('Расчёт'!B6:M6&lt;&gt;"")*'Расчёт'!O6:Z6))</f>
        <v/>
      </c>
      <c r="T6" s="30" t="n"/>
    </row>
    <row r="7">
      <c r="A7" s="29" t="inlineStr">
        <is>
          <t>ОС-002</t>
        </is>
      </c>
      <c r="B7" s="29" t="inlineStr">
        <is>
          <t>Кран мостовой 10 т</t>
        </is>
      </c>
      <c r="C7" s="29" t="inlineStr">
        <is>
          <t>Цех 1</t>
        </is>
      </c>
      <c r="D7" s="30" t="n">
        <v>3</v>
      </c>
      <c r="E7" s="30" t="n">
        <v>3</v>
      </c>
      <c r="F7" s="30" t="n">
        <v>1</v>
      </c>
      <c r="G7" s="30" t="n">
        <v>3</v>
      </c>
      <c r="H7" s="31">
        <f>IF(B7="","",SUM(D7:G7))</f>
        <v/>
      </c>
      <c r="I7" s="32">
        <f>IF(H7="","",IF(H7&gt;=10,"A",IF(H7&gt;=7,"B","C")))</f>
        <v/>
      </c>
      <c r="J7" s="30" t="n">
        <v>1</v>
      </c>
      <c r="K7" s="30" t="n">
        <v>6</v>
      </c>
      <c r="L7" s="33" t="n">
        <v>45996</v>
      </c>
      <c r="M7" s="30" t="n">
        <v>12</v>
      </c>
      <c r="N7" s="30" t="n">
        <v>24</v>
      </c>
      <c r="O7" s="33" t="n">
        <v>45757</v>
      </c>
      <c r="P7" s="30" t="n">
        <v>72</v>
      </c>
      <c r="Q7" s="30" t="n">
        <v>120</v>
      </c>
      <c r="R7" s="33" t="n">
        <v>45874</v>
      </c>
      <c r="S7" s="31">
        <f>IF(B7="","",SUMPRODUCT(('Расчёт'!B7:M7&lt;&gt;"")*'Расчёт'!O7:Z7))</f>
        <v/>
      </c>
      <c r="T7" s="30" t="n"/>
    </row>
    <row r="8">
      <c r="A8" s="29" t="inlineStr">
        <is>
          <t>ОС-003</t>
        </is>
      </c>
      <c r="B8" s="29" t="inlineStr">
        <is>
          <t>Кран-балка 5 т</t>
        </is>
      </c>
      <c r="C8" s="29" t="inlineStr">
        <is>
          <t>Цех 2</t>
        </is>
      </c>
      <c r="D8" s="30" t="n">
        <v>2</v>
      </c>
      <c r="E8" s="30" t="n">
        <v>3</v>
      </c>
      <c r="F8" s="30" t="n">
        <v>1</v>
      </c>
      <c r="G8" s="30" t="n">
        <v>2</v>
      </c>
      <c r="H8" s="31">
        <f>IF(B8="","",SUM(D8:G8))</f>
        <v/>
      </c>
      <c r="I8" s="32">
        <f>IF(H8="","",IF(H8&gt;=10,"A",IF(H8&gt;=7,"B","C")))</f>
        <v/>
      </c>
      <c r="J8" s="30" t="n">
        <v>1</v>
      </c>
      <c r="K8" s="30" t="n">
        <v>4</v>
      </c>
      <c r="L8" s="33" t="n">
        <v>46011</v>
      </c>
      <c r="M8" s="30" t="n">
        <v>12</v>
      </c>
      <c r="N8" s="30" t="n">
        <v>16</v>
      </c>
      <c r="O8" s="33" t="n">
        <v>45971</v>
      </c>
      <c r="P8" s="30" t="n">
        <v>72</v>
      </c>
      <c r="Q8" s="30" t="n">
        <v>80</v>
      </c>
      <c r="R8" s="33" t="n">
        <v>45677</v>
      </c>
      <c r="S8" s="31">
        <f>IF(B8="","",SUMPRODUCT(('Расчёт'!B8:M8&lt;&gt;"")*'Расчёт'!O8:Z8))</f>
        <v/>
      </c>
      <c r="T8" s="30" t="n"/>
    </row>
    <row r="9">
      <c r="A9" s="29" t="inlineStr">
        <is>
          <t>ОС-004</t>
        </is>
      </c>
      <c r="B9" s="29" t="inlineStr">
        <is>
          <t>Пресс гидравлический 250 т</t>
        </is>
      </c>
      <c r="C9" s="29" t="inlineStr">
        <is>
          <t>Заготовка</t>
        </is>
      </c>
      <c r="D9" s="30" t="n">
        <v>3</v>
      </c>
      <c r="E9" s="30" t="n">
        <v>3</v>
      </c>
      <c r="F9" s="30" t="n">
        <v>2</v>
      </c>
      <c r="G9" s="30" t="n">
        <v>3</v>
      </c>
      <c r="H9" s="31">
        <f>IF(B9="","",SUM(D9:G9))</f>
        <v/>
      </c>
      <c r="I9" s="32">
        <f>IF(H9="","",IF(H9&gt;=10,"A",IF(H9&gt;=7,"B","C")))</f>
        <v/>
      </c>
      <c r="J9" s="30" t="n">
        <v>1</v>
      </c>
      <c r="K9" s="30" t="n">
        <v>6</v>
      </c>
      <c r="L9" s="33" t="n">
        <v>45996</v>
      </c>
      <c r="M9" s="30" t="n">
        <v>6</v>
      </c>
      <c r="N9" s="30" t="n">
        <v>24</v>
      </c>
      <c r="O9" s="33" t="n">
        <v>45966</v>
      </c>
      <c r="P9" s="30" t="n">
        <v>48</v>
      </c>
      <c r="Q9" s="30" t="n">
        <v>160</v>
      </c>
      <c r="R9" s="33" t="n">
        <v>44946</v>
      </c>
      <c r="S9" s="31">
        <f>IF(B9="","",SUMPRODUCT(('Расчёт'!B9:M9&lt;&gt;"")*'Расчёт'!O9:Z9))</f>
        <v/>
      </c>
      <c r="T9" s="30" t="n"/>
    </row>
    <row r="10">
      <c r="A10" s="29" t="inlineStr">
        <is>
          <t>ОС-005</t>
        </is>
      </c>
      <c r="B10" s="29" t="inlineStr">
        <is>
          <t>Станок токарный с ЧПУ</t>
        </is>
      </c>
      <c r="C10" s="29" t="inlineStr">
        <is>
          <t>Мехобработка</t>
        </is>
      </c>
      <c r="D10" s="30" t="n">
        <v>2</v>
      </c>
      <c r="E10" s="30" t="n">
        <v>1</v>
      </c>
      <c r="F10" s="30" t="n">
        <v>3</v>
      </c>
      <c r="G10" s="30" t="n">
        <v>2</v>
      </c>
      <c r="H10" s="31">
        <f>IF(B10="","",SUM(D10:G10))</f>
        <v/>
      </c>
      <c r="I10" s="32">
        <f>IF(H10="","",IF(H10&gt;=10,"A",IF(H10&gt;=7,"B","C")))</f>
        <v/>
      </c>
      <c r="J10" s="30" t="n">
        <v>1</v>
      </c>
      <c r="K10" s="30" t="n">
        <v>3</v>
      </c>
      <c r="L10" s="33" t="n">
        <v>46001</v>
      </c>
      <c r="M10" s="30" t="n">
        <v>6</v>
      </c>
      <c r="N10" s="30" t="n">
        <v>16</v>
      </c>
      <c r="O10" s="33" t="n">
        <v>46001</v>
      </c>
      <c r="P10" s="30" t="n">
        <v>48</v>
      </c>
      <c r="Q10" s="30" t="n">
        <v>120</v>
      </c>
      <c r="R10" s="33" t="n">
        <v>45463</v>
      </c>
      <c r="S10" s="31">
        <f>IF(B10="","",SUMPRODUCT(('Расчёт'!B10:M10&lt;&gt;"")*'Расчёт'!O10:Z10))</f>
        <v/>
      </c>
      <c r="T10" s="30" t="n"/>
    </row>
    <row r="11">
      <c r="A11" s="29" t="inlineStr">
        <is>
          <t>ОС-006</t>
        </is>
      </c>
      <c r="B11" s="29" t="inlineStr">
        <is>
          <t>Станок фрезерный с ЧПУ</t>
        </is>
      </c>
      <c r="C11" s="29" t="inlineStr">
        <is>
          <t>Мехобработка</t>
        </is>
      </c>
      <c r="D11" s="30" t="n">
        <v>2</v>
      </c>
      <c r="E11" s="30" t="n">
        <v>1</v>
      </c>
      <c r="F11" s="30" t="n">
        <v>3</v>
      </c>
      <c r="G11" s="30" t="n">
        <v>2</v>
      </c>
      <c r="H11" s="31">
        <f>IF(B11="","",SUM(D11:G11))</f>
        <v/>
      </c>
      <c r="I11" s="32">
        <f>IF(H11="","",IF(H11&gt;=10,"A",IF(H11&gt;=7,"B","C")))</f>
        <v/>
      </c>
      <c r="J11" s="30" t="n">
        <v>1</v>
      </c>
      <c r="K11" s="30" t="n">
        <v>3</v>
      </c>
      <c r="L11" s="33" t="n">
        <v>45996</v>
      </c>
      <c r="M11" s="30" t="n">
        <v>6</v>
      </c>
      <c r="N11" s="30" t="n">
        <v>16</v>
      </c>
      <c r="O11" s="33" t="n">
        <v>45884</v>
      </c>
      <c r="P11" s="30" t="n">
        <v>48</v>
      </c>
      <c r="Q11" s="30" t="n">
        <v>120</v>
      </c>
      <c r="R11" s="33" t="n">
        <v>44936</v>
      </c>
      <c r="S11" s="31">
        <f>IF(B11="","",SUMPRODUCT(('Расчёт'!B11:M11&lt;&gt;"")*'Расчёт'!O11:Z11))</f>
        <v/>
      </c>
      <c r="T11" s="30" t="n"/>
    </row>
    <row r="12">
      <c r="A12" s="29" t="inlineStr">
        <is>
          <t>ОС-007</t>
        </is>
      </c>
      <c r="B12" s="29" t="inlineStr">
        <is>
          <t>Линия резки листа</t>
        </is>
      </c>
      <c r="C12" s="29" t="inlineStr">
        <is>
          <t>Заготовка</t>
        </is>
      </c>
      <c r="D12" s="30" t="n">
        <v>3</v>
      </c>
      <c r="E12" s="30" t="n">
        <v>2</v>
      </c>
      <c r="F12" s="30" t="n">
        <v>2</v>
      </c>
      <c r="G12" s="30" t="n">
        <v>3</v>
      </c>
      <c r="H12" s="31">
        <f>IF(B12="","",SUM(D12:G12))</f>
        <v/>
      </c>
      <c r="I12" s="32">
        <f>IF(H12="","",IF(H12&gt;=10,"A",IF(H12&gt;=7,"B","C")))</f>
        <v/>
      </c>
      <c r="J12" s="30" t="n">
        <v>1</v>
      </c>
      <c r="K12" s="30" t="n">
        <v>4</v>
      </c>
      <c r="L12" s="33" t="n">
        <v>46001</v>
      </c>
      <c r="M12" s="30" t="n">
        <v>6</v>
      </c>
      <c r="N12" s="30" t="n">
        <v>24</v>
      </c>
      <c r="O12" s="33" t="n">
        <v>45935</v>
      </c>
      <c r="P12" s="30" t="n">
        <v>60</v>
      </c>
      <c r="Q12" s="30" t="n">
        <v>140</v>
      </c>
      <c r="R12" s="33" t="n">
        <v>44931</v>
      </c>
      <c r="S12" s="31">
        <f>IF(B12="","",SUMPRODUCT(('Расчёт'!B12:M12&lt;&gt;"")*'Расчёт'!O12:Z12))</f>
        <v/>
      </c>
      <c r="T12" s="30" t="n"/>
    </row>
    <row r="13">
      <c r="A13" s="29" t="inlineStr">
        <is>
          <t>ОС-008</t>
        </is>
      </c>
      <c r="B13" s="29" t="inlineStr">
        <is>
          <t>Сварочный полуавтомат № 1</t>
        </is>
      </c>
      <c r="C13" s="29" t="inlineStr">
        <is>
          <t>Сварка</t>
        </is>
      </c>
      <c r="D13" s="30" t="n">
        <v>2</v>
      </c>
      <c r="E13" s="30" t="n">
        <v>2</v>
      </c>
      <c r="F13" s="30" t="n">
        <v>3</v>
      </c>
      <c r="G13" s="30" t="n">
        <v>1</v>
      </c>
      <c r="H13" s="31">
        <f>IF(B13="","",SUM(D13:G13))</f>
        <v/>
      </c>
      <c r="I13" s="32">
        <f>IF(H13="","",IF(H13&gt;=10,"A",IF(H13&gt;=7,"B","C")))</f>
        <v/>
      </c>
      <c r="J13" s="30" t="n">
        <v>1</v>
      </c>
      <c r="K13" s="30" t="n">
        <v>2</v>
      </c>
      <c r="L13" s="33" t="n">
        <v>46001</v>
      </c>
      <c r="M13" s="30" t="n">
        <v>6</v>
      </c>
      <c r="N13" s="30" t="n">
        <v>6</v>
      </c>
      <c r="O13" s="33" t="n">
        <v>45920</v>
      </c>
      <c r="P13" s="30" t="n">
        <v>36</v>
      </c>
      <c r="Q13" s="30" t="n">
        <v>24</v>
      </c>
      <c r="R13" s="33" t="n">
        <v>45402</v>
      </c>
      <c r="S13" s="31">
        <f>IF(B13="","",SUMPRODUCT(('Расчёт'!B13:M13&lt;&gt;"")*'Расчёт'!O13:Z13))</f>
        <v/>
      </c>
      <c r="T13" s="30" t="n"/>
    </row>
    <row r="14">
      <c r="A14" s="29" t="inlineStr">
        <is>
          <t>ОС-009</t>
        </is>
      </c>
      <c r="B14" s="29" t="inlineStr">
        <is>
          <t>Сварочный полуавтомат № 2</t>
        </is>
      </c>
      <c r="C14" s="29" t="inlineStr">
        <is>
          <t>Сварка</t>
        </is>
      </c>
      <c r="D14" s="30" t="n">
        <v>2</v>
      </c>
      <c r="E14" s="30" t="n">
        <v>2</v>
      </c>
      <c r="F14" s="30" t="n">
        <v>3</v>
      </c>
      <c r="G14" s="30" t="n">
        <v>1</v>
      </c>
      <c r="H14" s="31">
        <f>IF(B14="","",SUM(D14:G14))</f>
        <v/>
      </c>
      <c r="I14" s="32">
        <f>IF(H14="","",IF(H14&gt;=10,"A",IF(H14&gt;=7,"B","C")))</f>
        <v/>
      </c>
      <c r="J14" s="30" t="n">
        <v>1</v>
      </c>
      <c r="K14" s="30" t="n">
        <v>2</v>
      </c>
      <c r="L14" s="33" t="n">
        <v>46006</v>
      </c>
      <c r="M14" s="30" t="n">
        <v>6</v>
      </c>
      <c r="N14" s="30" t="n">
        <v>6</v>
      </c>
      <c r="O14" s="33" t="n">
        <v>45940</v>
      </c>
      <c r="P14" s="30" t="n">
        <v>36</v>
      </c>
      <c r="Q14" s="30" t="n">
        <v>24</v>
      </c>
      <c r="R14" s="33" t="n">
        <v>45667</v>
      </c>
      <c r="S14" s="31">
        <f>IF(B14="","",SUMPRODUCT(('Расчёт'!B14:M14&lt;&gt;"")*'Расчёт'!O14:Z14))</f>
        <v/>
      </c>
      <c r="T14" s="30" t="n"/>
    </row>
    <row r="15">
      <c r="A15" s="29" t="inlineStr">
        <is>
          <t>ОС-010</t>
        </is>
      </c>
      <c r="B15" s="29" t="inlineStr">
        <is>
          <t>Печь термообработки</t>
        </is>
      </c>
      <c r="C15" s="29" t="inlineStr">
        <is>
          <t>Термоучасток</t>
        </is>
      </c>
      <c r="D15" s="30" t="n">
        <v>3</v>
      </c>
      <c r="E15" s="30" t="n">
        <v>3</v>
      </c>
      <c r="F15" s="30" t="n">
        <v>3</v>
      </c>
      <c r="G15" s="30" t="n">
        <v>3</v>
      </c>
      <c r="H15" s="31">
        <f>IF(B15="","",SUM(D15:G15))</f>
        <v/>
      </c>
      <c r="I15" s="32">
        <f>IF(H15="","",IF(H15&gt;=10,"A",IF(H15&gt;=7,"B","C")))</f>
        <v/>
      </c>
      <c r="J15" s="30" t="n">
        <v>1</v>
      </c>
      <c r="K15" s="30" t="n">
        <v>6</v>
      </c>
      <c r="L15" s="33" t="n">
        <v>46006</v>
      </c>
      <c r="M15" s="30" t="n">
        <v>6</v>
      </c>
      <c r="N15" s="30" t="n">
        <v>32</v>
      </c>
      <c r="O15" s="33" t="n">
        <v>45889</v>
      </c>
      <c r="P15" s="30" t="n">
        <v>48</v>
      </c>
      <c r="Q15" s="30" t="n">
        <v>200</v>
      </c>
      <c r="R15" s="33" t="n">
        <v>45371</v>
      </c>
      <c r="S15" s="31">
        <f>IF(B15="","",SUMPRODUCT(('Расчёт'!B15:M15&lt;&gt;"")*'Расчёт'!O15:Z15))</f>
        <v/>
      </c>
      <c r="T15" s="30" t="n"/>
    </row>
    <row r="16">
      <c r="A16" s="29" t="inlineStr">
        <is>
          <t>ОС-011</t>
        </is>
      </c>
      <c r="B16" s="29" t="inlineStr">
        <is>
          <t>Покрасочная камера</t>
        </is>
      </c>
      <c r="C16" s="29" t="inlineStr">
        <is>
          <t>Окраска</t>
        </is>
      </c>
      <c r="D16" s="30" t="n">
        <v>3</v>
      </c>
      <c r="E16" s="30" t="n">
        <v>2</v>
      </c>
      <c r="F16" s="30" t="n">
        <v>3</v>
      </c>
      <c r="G16" s="30" t="n">
        <v>3</v>
      </c>
      <c r="H16" s="31">
        <f>IF(B16="","",SUM(D16:G16))</f>
        <v/>
      </c>
      <c r="I16" s="32">
        <f>IF(H16="","",IF(H16&gt;=10,"A",IF(H16&gt;=7,"B","C")))</f>
        <v/>
      </c>
      <c r="J16" s="30" t="n">
        <v>1</v>
      </c>
      <c r="K16" s="30" t="n">
        <v>4</v>
      </c>
      <c r="L16" s="33" t="n">
        <v>45996</v>
      </c>
      <c r="M16" s="30" t="n">
        <v>6</v>
      </c>
      <c r="N16" s="30" t="n">
        <v>16</v>
      </c>
      <c r="O16" s="33" t="n">
        <v>46011</v>
      </c>
      <c r="P16" s="30" t="n">
        <v>60</v>
      </c>
      <c r="Q16" s="30" t="n">
        <v>96</v>
      </c>
      <c r="R16" s="33" t="n">
        <v>45703</v>
      </c>
      <c r="S16" s="31">
        <f>IF(B16="","",SUMPRODUCT(('Расчёт'!B16:M16&lt;&gt;"")*'Расчёт'!O16:Z16))</f>
        <v/>
      </c>
      <c r="T16" s="30" t="n"/>
    </row>
    <row r="17">
      <c r="A17" s="29" t="inlineStr">
        <is>
          <t>ОС-012</t>
        </is>
      </c>
      <c r="B17" s="29" t="inlineStr">
        <is>
          <t>Конвейер сборочный</t>
        </is>
      </c>
      <c r="C17" s="29" t="inlineStr">
        <is>
          <t>Сборка</t>
        </is>
      </c>
      <c r="D17" s="30" t="n">
        <v>3</v>
      </c>
      <c r="E17" s="30" t="n">
        <v>1</v>
      </c>
      <c r="F17" s="30" t="n">
        <v>1</v>
      </c>
      <c r="G17" s="30" t="n">
        <v>3</v>
      </c>
      <c r="H17" s="31">
        <f>IF(B17="","",SUM(D17:G17))</f>
        <v/>
      </c>
      <c r="I17" s="32">
        <f>IF(H17="","",IF(H17&gt;=10,"A",IF(H17&gt;=7,"B","C")))</f>
        <v/>
      </c>
      <c r="J17" s="30" t="n">
        <v>1</v>
      </c>
      <c r="K17" s="30" t="n">
        <v>3</v>
      </c>
      <c r="L17" s="33" t="n">
        <v>46011</v>
      </c>
      <c r="M17" s="30" t="n">
        <v>6</v>
      </c>
      <c r="N17" s="30" t="n">
        <v>12</v>
      </c>
      <c r="O17" s="33" t="n">
        <v>45905</v>
      </c>
      <c r="P17" s="30" t="n">
        <v>60</v>
      </c>
      <c r="Q17" s="30" t="n">
        <v>80</v>
      </c>
      <c r="R17" s="33" t="n">
        <v>44747</v>
      </c>
      <c r="S17" s="31">
        <f>IF(B17="","",SUMPRODUCT(('Расчёт'!B17:M17&lt;&gt;"")*'Расчёт'!O17:Z17))</f>
        <v/>
      </c>
      <c r="T17" s="30" t="n"/>
    </row>
    <row r="18">
      <c r="A18" s="29" t="inlineStr">
        <is>
          <t>ОС-013</t>
        </is>
      </c>
      <c r="B18" s="29" t="inlineStr">
        <is>
          <t>Стенд испытаний</t>
        </is>
      </c>
      <c r="C18" s="29" t="inlineStr">
        <is>
          <t>ОТК</t>
        </is>
      </c>
      <c r="D18" s="30" t="n">
        <v>2</v>
      </c>
      <c r="E18" s="30" t="n">
        <v>2</v>
      </c>
      <c r="F18" s="30" t="n">
        <v>3</v>
      </c>
      <c r="G18" s="30" t="n">
        <v>3</v>
      </c>
      <c r="H18" s="31">
        <f>IF(B18="","",SUM(D18:G18))</f>
        <v/>
      </c>
      <c r="I18" s="32">
        <f>IF(H18="","",IF(H18&gt;=10,"A",IF(H18&gt;=7,"B","C")))</f>
        <v/>
      </c>
      <c r="J18" s="30" t="n">
        <v>3</v>
      </c>
      <c r="K18" s="30" t="n">
        <v>2</v>
      </c>
      <c r="L18" s="33" t="n">
        <v>45945</v>
      </c>
      <c r="M18" s="30" t="n">
        <v>12</v>
      </c>
      <c r="N18" s="30" t="n">
        <v>8</v>
      </c>
      <c r="O18" s="33" t="n">
        <v>45853</v>
      </c>
      <c r="P18" s="30" t="n">
        <v>60</v>
      </c>
      <c r="Q18" s="30" t="n">
        <v>40</v>
      </c>
      <c r="R18" s="33" t="n">
        <v>44885</v>
      </c>
      <c r="S18" s="31">
        <f>IF(B18="","",SUMPRODUCT(('Расчёт'!B18:M18&lt;&gt;"")*'Расчёт'!O18:Z18))</f>
        <v/>
      </c>
      <c r="T18" s="30" t="n"/>
    </row>
    <row r="19">
      <c r="A19" s="29" t="inlineStr">
        <is>
          <t>ОС-014</t>
        </is>
      </c>
      <c r="B19" s="29" t="inlineStr">
        <is>
          <t>Погрузчик вилочный № 1</t>
        </is>
      </c>
      <c r="C19" s="29" t="inlineStr">
        <is>
          <t>Склад</t>
        </is>
      </c>
      <c r="D19" s="30" t="n">
        <v>1</v>
      </c>
      <c r="E19" s="30" t="n">
        <v>3</v>
      </c>
      <c r="F19" s="30" t="n">
        <v>1</v>
      </c>
      <c r="G19" s="30" t="n">
        <v>1</v>
      </c>
      <c r="H19" s="31">
        <f>IF(B19="","",SUM(D19:G19))</f>
        <v/>
      </c>
      <c r="I19" s="32">
        <f>IF(H19="","",IF(H19&gt;=10,"A",IF(H19&gt;=7,"B","C")))</f>
        <v/>
      </c>
      <c r="J19" s="30" t="n">
        <v>1</v>
      </c>
      <c r="K19" s="30" t="n">
        <v>3</v>
      </c>
      <c r="L19" s="33" t="n">
        <v>45996</v>
      </c>
      <c r="M19" s="30" t="n">
        <v>12</v>
      </c>
      <c r="N19" s="30" t="n">
        <v>12</v>
      </c>
      <c r="O19" s="33" t="n">
        <v>45976</v>
      </c>
      <c r="P19" s="30" t="n"/>
      <c r="Q19" s="30" t="n"/>
      <c r="R19" s="33" t="n"/>
      <c r="S19" s="31">
        <f>IF(B19="","",SUMPRODUCT(('Расчёт'!B19:M19&lt;&gt;"")*'Расчёт'!O19:Z19))</f>
        <v/>
      </c>
      <c r="T19" s="30" t="n"/>
    </row>
    <row r="20">
      <c r="A20" s="29" t="inlineStr">
        <is>
          <t>ОС-015</t>
        </is>
      </c>
      <c r="B20" s="29" t="inlineStr">
        <is>
          <t>Погрузчик вилочный № 2</t>
        </is>
      </c>
      <c r="C20" s="29" t="inlineStr">
        <is>
          <t>Склад</t>
        </is>
      </c>
      <c r="D20" s="30" t="n">
        <v>1</v>
      </c>
      <c r="E20" s="30" t="n">
        <v>3</v>
      </c>
      <c r="F20" s="30" t="n">
        <v>1</v>
      </c>
      <c r="G20" s="30" t="n">
        <v>1</v>
      </c>
      <c r="H20" s="31">
        <f>IF(B20="","",SUM(D20:G20))</f>
        <v/>
      </c>
      <c r="I20" s="32">
        <f>IF(H20="","",IF(H20&gt;=10,"A",IF(H20&gt;=7,"B","C")))</f>
        <v/>
      </c>
      <c r="J20" s="30" t="n">
        <v>1</v>
      </c>
      <c r="K20" s="30" t="n">
        <v>3</v>
      </c>
      <c r="L20" s="33" t="n">
        <v>45996</v>
      </c>
      <c r="M20" s="30" t="n">
        <v>12</v>
      </c>
      <c r="N20" s="30" t="n">
        <v>12</v>
      </c>
      <c r="O20" s="33" t="n">
        <v>46006</v>
      </c>
      <c r="P20" s="30" t="n"/>
      <c r="Q20" s="30" t="n"/>
      <c r="R20" s="33" t="n"/>
      <c r="S20" s="31">
        <f>IF(B20="","",SUMPRODUCT(('Расчёт'!B20:M20&lt;&gt;"")*'Расчёт'!O20:Z20))</f>
        <v/>
      </c>
      <c r="T20" s="30" t="n"/>
    </row>
    <row r="21">
      <c r="A21" s="29" t="inlineStr">
        <is>
          <t>ОС-016</t>
        </is>
      </c>
      <c r="B21" s="29" t="inlineStr">
        <is>
          <t>Трансформаторная подстанция</t>
        </is>
      </c>
      <c r="C21" s="29" t="inlineStr">
        <is>
          <t>Энергохозяйство</t>
        </is>
      </c>
      <c r="D21" s="30" t="n">
        <v>3</v>
      </c>
      <c r="E21" s="30" t="n">
        <v>3</v>
      </c>
      <c r="F21" s="30" t="n">
        <v>1</v>
      </c>
      <c r="G21" s="30" t="n">
        <v>3</v>
      </c>
      <c r="H21" s="31">
        <f>IF(B21="","",SUM(D21:G21))</f>
        <v/>
      </c>
      <c r="I21" s="32">
        <f>IF(H21="","",IF(H21&gt;=10,"A",IF(H21&gt;=7,"B","C")))</f>
        <v/>
      </c>
      <c r="J21" s="30" t="n">
        <v>6</v>
      </c>
      <c r="K21" s="30" t="n">
        <v>6</v>
      </c>
      <c r="L21" s="33" t="n">
        <v>45858</v>
      </c>
      <c r="M21" s="30" t="n">
        <v>12</v>
      </c>
      <c r="N21" s="30" t="n">
        <v>24</v>
      </c>
      <c r="O21" s="33" t="n">
        <v>45889</v>
      </c>
      <c r="P21" s="30" t="n">
        <v>96</v>
      </c>
      <c r="Q21" s="30" t="n">
        <v>160</v>
      </c>
      <c r="R21" s="33" t="n">
        <v>43449</v>
      </c>
      <c r="S21" s="31">
        <f>IF(B21="","",SUMPRODUCT(('Расчёт'!B21:M21&lt;&gt;"")*'Расчёт'!O21:Z21))</f>
        <v/>
      </c>
      <c r="T21" s="30" t="n"/>
    </row>
    <row r="22">
      <c r="A22" s="29" t="inlineStr">
        <is>
          <t>ОС-017</t>
        </is>
      </c>
      <c r="B22" s="29" t="inlineStr">
        <is>
          <t>Система вентиляции цеха</t>
        </is>
      </c>
      <c r="C22" s="29" t="inlineStr">
        <is>
          <t>Энергохозяйство</t>
        </is>
      </c>
      <c r="D22" s="30" t="n">
        <v>2</v>
      </c>
      <c r="E22" s="30" t="n">
        <v>2</v>
      </c>
      <c r="F22" s="30" t="n">
        <v>1</v>
      </c>
      <c r="G22" s="30" t="n">
        <v>2</v>
      </c>
      <c r="H22" s="31">
        <f>IF(B22="","",SUM(D22:G22))</f>
        <v/>
      </c>
      <c r="I22" s="32">
        <f>IF(H22="","",IF(H22&gt;=10,"A",IF(H22&gt;=7,"B","C")))</f>
        <v/>
      </c>
      <c r="J22" s="30" t="n">
        <v>3</v>
      </c>
      <c r="K22" s="30" t="n">
        <v>4</v>
      </c>
      <c r="L22" s="33" t="n">
        <v>46011</v>
      </c>
      <c r="M22" s="30" t="n">
        <v>12</v>
      </c>
      <c r="N22" s="30" t="n">
        <v>12</v>
      </c>
      <c r="O22" s="33" t="n">
        <v>45848</v>
      </c>
      <c r="P22" s="30" t="n"/>
      <c r="Q22" s="30" t="n"/>
      <c r="R22" s="33" t="n"/>
      <c r="S22" s="31">
        <f>IF(B22="","",SUMPRODUCT(('Расчёт'!B22:M22&lt;&gt;"")*'Расчёт'!O22:Z22))</f>
        <v/>
      </c>
      <c r="T22" s="30" t="n"/>
    </row>
    <row r="23">
      <c r="A23" s="29" t="inlineStr">
        <is>
          <t>ОС-018</t>
        </is>
      </c>
      <c r="B23" s="29" t="inlineStr">
        <is>
          <t>Котельная газовая</t>
        </is>
      </c>
      <c r="C23" s="29" t="inlineStr">
        <is>
          <t>Энергохозяйство</t>
        </is>
      </c>
      <c r="D23" s="30" t="n">
        <v>3</v>
      </c>
      <c r="E23" s="30" t="n">
        <v>3</v>
      </c>
      <c r="F23" s="30" t="n">
        <v>1</v>
      </c>
      <c r="G23" s="30" t="n">
        <v>3</v>
      </c>
      <c r="H23" s="31">
        <f>IF(B23="","",SUM(D23:G23))</f>
        <v/>
      </c>
      <c r="I23" s="32">
        <f>IF(H23="","",IF(H23&gt;=10,"A",IF(H23&gt;=7,"B","C")))</f>
        <v/>
      </c>
      <c r="J23" s="30" t="n">
        <v>1</v>
      </c>
      <c r="K23" s="30" t="n">
        <v>4</v>
      </c>
      <c r="L23" s="33" t="n">
        <v>46011</v>
      </c>
      <c r="M23" s="30" t="n">
        <v>12</v>
      </c>
      <c r="N23" s="30" t="n">
        <v>32</v>
      </c>
      <c r="O23" s="33" t="n">
        <v>46001</v>
      </c>
      <c r="P23" s="30" t="n">
        <v>60</v>
      </c>
      <c r="Q23" s="30" t="n">
        <v>160</v>
      </c>
      <c r="R23" s="33" t="n">
        <v>44545</v>
      </c>
      <c r="S23" s="31">
        <f>IF(B23="","",SUMPRODUCT(('Расчёт'!B23:M23&lt;&gt;"")*'Расчёт'!O23:Z23))</f>
        <v/>
      </c>
      <c r="T23" s="30" t="n"/>
    </row>
    <row r="24">
      <c r="A24" s="29" t="inlineStr">
        <is>
          <t>ОС-019</t>
        </is>
      </c>
      <c r="B24" s="29" t="inlineStr">
        <is>
          <t>Упаковочная машина</t>
        </is>
      </c>
      <c r="C24" s="29" t="inlineStr">
        <is>
          <t>Склад ГП</t>
        </is>
      </c>
      <c r="D24" s="30" t="n">
        <v>1</v>
      </c>
      <c r="E24" s="30" t="n">
        <v>1</v>
      </c>
      <c r="F24" s="30" t="n">
        <v>2</v>
      </c>
      <c r="G24" s="30" t="n">
        <v>2</v>
      </c>
      <c r="H24" s="31">
        <f>IF(B24="","",SUM(D24:G24))</f>
        <v/>
      </c>
      <c r="I24" s="32">
        <f>IF(H24="","",IF(H24&gt;=10,"A",IF(H24&gt;=7,"B","C")))</f>
        <v/>
      </c>
      <c r="J24" s="30" t="n">
        <v>1</v>
      </c>
      <c r="K24" s="30" t="n">
        <v>2</v>
      </c>
      <c r="L24" s="33" t="n">
        <v>46001</v>
      </c>
      <c r="M24" s="30" t="n">
        <v>6</v>
      </c>
      <c r="N24" s="30" t="n">
        <v>8</v>
      </c>
      <c r="O24" s="33" t="n">
        <v>45920</v>
      </c>
      <c r="P24" s="30" t="n">
        <v>48</v>
      </c>
      <c r="Q24" s="30" t="n">
        <v>40</v>
      </c>
      <c r="R24" s="33" t="n">
        <v>45051</v>
      </c>
      <c r="S24" s="31">
        <f>IF(B24="","",SUMPRODUCT(('Расчёт'!B24:M24&lt;&gt;"")*'Расчёт'!O24:Z24))</f>
        <v/>
      </c>
      <c r="T24" s="30" t="n"/>
    </row>
    <row r="25">
      <c r="A25" s="29" t="inlineStr">
        <is>
          <t>ОС-020</t>
        </is>
      </c>
      <c r="B25" s="29" t="inlineStr">
        <is>
          <t>Дробеструйная камера</t>
        </is>
      </c>
      <c r="C25" s="29" t="inlineStr">
        <is>
          <t>Подготовка поверхности</t>
        </is>
      </c>
      <c r="D25" s="30" t="n">
        <v>2</v>
      </c>
      <c r="E25" s="30" t="n">
        <v>2</v>
      </c>
      <c r="F25" s="30" t="n">
        <v>2</v>
      </c>
      <c r="G25" s="30" t="n">
        <v>3</v>
      </c>
      <c r="H25" s="31">
        <f>IF(B25="","",SUM(D25:G25))</f>
        <v/>
      </c>
      <c r="I25" s="32">
        <f>IF(H25="","",IF(H25&gt;=10,"A",IF(H25&gt;=7,"B","C")))</f>
        <v/>
      </c>
      <c r="J25" s="30" t="n">
        <v>1</v>
      </c>
      <c r="K25" s="30" t="n">
        <v>4</v>
      </c>
      <c r="L25" s="33" t="n">
        <v>46011</v>
      </c>
      <c r="M25" s="30" t="n">
        <v>6</v>
      </c>
      <c r="N25" s="30" t="n">
        <v>16</v>
      </c>
      <c r="O25" s="33" t="n">
        <v>45915</v>
      </c>
      <c r="P25" s="30" t="n">
        <v>48</v>
      </c>
      <c r="Q25" s="30" t="n">
        <v>96</v>
      </c>
      <c r="R25" s="33" t="n">
        <v>45767</v>
      </c>
      <c r="S25" s="31">
        <f>IF(B25="","",SUMPRODUCT(('Расчёт'!B25:M25&lt;&gt;"")*'Расчёт'!O25:Z25))</f>
        <v/>
      </c>
      <c r="T25" s="30" t="n"/>
    </row>
    <row r="26">
      <c r="A26" s="29" t="n"/>
      <c r="B26" s="29" t="n"/>
      <c r="C26" s="29" t="n"/>
      <c r="D26" s="30" t="n"/>
      <c r="E26" s="30" t="n"/>
      <c r="F26" s="30" t="n"/>
      <c r="G26" s="30" t="n"/>
      <c r="H26" s="31">
        <f>IF(B26="","",SUM(D26:G26))</f>
        <v/>
      </c>
      <c r="I26" s="32">
        <f>IF(H26="","",IF(H26&gt;=10,"A",IF(H26&gt;=7,"B","C")))</f>
        <v/>
      </c>
      <c r="J26" s="30" t="n"/>
      <c r="K26" s="30" t="n"/>
      <c r="L26" s="33" t="n"/>
      <c r="M26" s="30" t="n"/>
      <c r="N26" s="30" t="n"/>
      <c r="O26" s="33" t="n"/>
      <c r="P26" s="30" t="n"/>
      <c r="Q26" s="30" t="n"/>
      <c r="R26" s="33" t="n"/>
      <c r="S26" s="31">
        <f>IF(B26="","",SUMPRODUCT(('Расчёт'!B26:M26&lt;&gt;"")*'Расчёт'!O26:Z26))</f>
        <v/>
      </c>
      <c r="T26" s="30" t="n"/>
    </row>
    <row r="27">
      <c r="A27" s="29" t="n"/>
      <c r="B27" s="29" t="n"/>
      <c r="C27" s="29" t="n"/>
      <c r="D27" s="30" t="n"/>
      <c r="E27" s="30" t="n"/>
      <c r="F27" s="30" t="n"/>
      <c r="G27" s="30" t="n"/>
      <c r="H27" s="31">
        <f>IF(B27="","",SUM(D27:G27))</f>
        <v/>
      </c>
      <c r="I27" s="32">
        <f>IF(H27="","",IF(H27&gt;=10,"A",IF(H27&gt;=7,"B","C")))</f>
        <v/>
      </c>
      <c r="J27" s="30" t="n"/>
      <c r="K27" s="30" t="n"/>
      <c r="L27" s="33" t="n"/>
      <c r="M27" s="30" t="n"/>
      <c r="N27" s="30" t="n"/>
      <c r="O27" s="33" t="n"/>
      <c r="P27" s="30" t="n"/>
      <c r="Q27" s="30" t="n"/>
      <c r="R27" s="33" t="n"/>
      <c r="S27" s="31">
        <f>IF(B27="","",SUMPRODUCT(('Расчёт'!B27:M27&lt;&gt;"")*'Расчёт'!O27:Z27))</f>
        <v/>
      </c>
      <c r="T27" s="30" t="n"/>
    </row>
    <row r="28">
      <c r="A28" s="29" t="n"/>
      <c r="B28" s="29" t="n"/>
      <c r="C28" s="29" t="n"/>
      <c r="D28" s="30" t="n"/>
      <c r="E28" s="30" t="n"/>
      <c r="F28" s="30" t="n"/>
      <c r="G28" s="30" t="n"/>
      <c r="H28" s="31">
        <f>IF(B28="","",SUM(D28:G28))</f>
        <v/>
      </c>
      <c r="I28" s="32">
        <f>IF(H28="","",IF(H28&gt;=10,"A",IF(H28&gt;=7,"B","C")))</f>
        <v/>
      </c>
      <c r="J28" s="30" t="n"/>
      <c r="K28" s="30" t="n"/>
      <c r="L28" s="33" t="n"/>
      <c r="M28" s="30" t="n"/>
      <c r="N28" s="30" t="n"/>
      <c r="O28" s="33" t="n"/>
      <c r="P28" s="30" t="n"/>
      <c r="Q28" s="30" t="n"/>
      <c r="R28" s="33" t="n"/>
      <c r="S28" s="31">
        <f>IF(B28="","",SUMPRODUCT(('Расчёт'!B28:M28&lt;&gt;"")*'Расчёт'!O28:Z28))</f>
        <v/>
      </c>
      <c r="T28" s="30" t="n"/>
    </row>
    <row r="29">
      <c r="A29" s="29" t="n"/>
      <c r="B29" s="29" t="n"/>
      <c r="C29" s="29" t="n"/>
      <c r="D29" s="30" t="n"/>
      <c r="E29" s="30" t="n"/>
      <c r="F29" s="30" t="n"/>
      <c r="G29" s="30" t="n"/>
      <c r="H29" s="31">
        <f>IF(B29="","",SUM(D29:G29))</f>
        <v/>
      </c>
      <c r="I29" s="32">
        <f>IF(H29="","",IF(H29&gt;=10,"A",IF(H29&gt;=7,"B","C")))</f>
        <v/>
      </c>
      <c r="J29" s="30" t="n"/>
      <c r="K29" s="30" t="n"/>
      <c r="L29" s="33" t="n"/>
      <c r="M29" s="30" t="n"/>
      <c r="N29" s="30" t="n"/>
      <c r="O29" s="33" t="n"/>
      <c r="P29" s="30" t="n"/>
      <c r="Q29" s="30" t="n"/>
      <c r="R29" s="33" t="n"/>
      <c r="S29" s="31">
        <f>IF(B29="","",SUMPRODUCT(('Расчёт'!B29:M29&lt;&gt;"")*'Расчёт'!O29:Z29))</f>
        <v/>
      </c>
      <c r="T29" s="30" t="n"/>
    </row>
    <row r="30">
      <c r="A30" s="29" t="n"/>
      <c r="B30" s="29" t="n"/>
      <c r="C30" s="29" t="n"/>
      <c r="D30" s="30" t="n"/>
      <c r="E30" s="30" t="n"/>
      <c r="F30" s="30" t="n"/>
      <c r="G30" s="30" t="n"/>
      <c r="H30" s="31">
        <f>IF(B30="","",SUM(D30:G30))</f>
        <v/>
      </c>
      <c r="I30" s="32">
        <f>IF(H30="","",IF(H30&gt;=10,"A",IF(H30&gt;=7,"B","C")))</f>
        <v/>
      </c>
      <c r="J30" s="30" t="n"/>
      <c r="K30" s="30" t="n"/>
      <c r="L30" s="33" t="n"/>
      <c r="M30" s="30" t="n"/>
      <c r="N30" s="30" t="n"/>
      <c r="O30" s="33" t="n"/>
      <c r="P30" s="30" t="n"/>
      <c r="Q30" s="30" t="n"/>
      <c r="R30" s="33" t="n"/>
      <c r="S30" s="31">
        <f>IF(B30="","",SUMPRODUCT(('Расчёт'!B30:M30&lt;&gt;"")*'Расчёт'!O30:Z30))</f>
        <v/>
      </c>
      <c r="T30" s="30" t="n"/>
    </row>
    <row r="31">
      <c r="A31" s="29" t="n"/>
      <c r="B31" s="29" t="n"/>
      <c r="C31" s="29" t="n"/>
      <c r="D31" s="30" t="n"/>
      <c r="E31" s="30" t="n"/>
      <c r="F31" s="30" t="n"/>
      <c r="G31" s="30" t="n"/>
      <c r="H31" s="31">
        <f>IF(B31="","",SUM(D31:G31))</f>
        <v/>
      </c>
      <c r="I31" s="32">
        <f>IF(H31="","",IF(H31&gt;=10,"A",IF(H31&gt;=7,"B","C")))</f>
        <v/>
      </c>
      <c r="J31" s="30" t="n"/>
      <c r="K31" s="30" t="n"/>
      <c r="L31" s="33" t="n"/>
      <c r="M31" s="30" t="n"/>
      <c r="N31" s="30" t="n"/>
      <c r="O31" s="33" t="n"/>
      <c r="P31" s="30" t="n"/>
      <c r="Q31" s="30" t="n"/>
      <c r="R31" s="33" t="n"/>
      <c r="S31" s="31">
        <f>IF(B31="","",SUMPRODUCT(('Расчёт'!B31:M31&lt;&gt;"")*'Расчёт'!O31:Z31))</f>
        <v/>
      </c>
      <c r="T31" s="30" t="n"/>
    </row>
    <row r="32">
      <c r="A32" s="29" t="n"/>
      <c r="B32" s="29" t="n"/>
      <c r="C32" s="29" t="n"/>
      <c r="D32" s="30" t="n"/>
      <c r="E32" s="30" t="n"/>
      <c r="F32" s="30" t="n"/>
      <c r="G32" s="30" t="n"/>
      <c r="H32" s="31">
        <f>IF(B32="","",SUM(D32:G32))</f>
        <v/>
      </c>
      <c r="I32" s="32">
        <f>IF(H32="","",IF(H32&gt;=10,"A",IF(H32&gt;=7,"B","C")))</f>
        <v/>
      </c>
      <c r="J32" s="30" t="n"/>
      <c r="K32" s="30" t="n"/>
      <c r="L32" s="33" t="n"/>
      <c r="M32" s="30" t="n"/>
      <c r="N32" s="30" t="n"/>
      <c r="O32" s="33" t="n"/>
      <c r="P32" s="30" t="n"/>
      <c r="Q32" s="30" t="n"/>
      <c r="R32" s="33" t="n"/>
      <c r="S32" s="31">
        <f>IF(B32="","",SUMPRODUCT(('Расчёт'!B32:M32&lt;&gt;"")*'Расчёт'!O32:Z32))</f>
        <v/>
      </c>
      <c r="T32" s="30" t="n"/>
    </row>
    <row r="33">
      <c r="A33" s="29" t="n"/>
      <c r="B33" s="29" t="n"/>
      <c r="C33" s="29" t="n"/>
      <c r="D33" s="30" t="n"/>
      <c r="E33" s="30" t="n"/>
      <c r="F33" s="30" t="n"/>
      <c r="G33" s="30" t="n"/>
      <c r="H33" s="31">
        <f>IF(B33="","",SUM(D33:G33))</f>
        <v/>
      </c>
      <c r="I33" s="32">
        <f>IF(H33="","",IF(H33&gt;=10,"A",IF(H33&gt;=7,"B","C")))</f>
        <v/>
      </c>
      <c r="J33" s="30" t="n"/>
      <c r="K33" s="30" t="n"/>
      <c r="L33" s="33" t="n"/>
      <c r="M33" s="30" t="n"/>
      <c r="N33" s="30" t="n"/>
      <c r="O33" s="33" t="n"/>
      <c r="P33" s="30" t="n"/>
      <c r="Q33" s="30" t="n"/>
      <c r="R33" s="33" t="n"/>
      <c r="S33" s="31">
        <f>IF(B33="","",SUMPRODUCT(('Расчёт'!B33:M33&lt;&gt;"")*'Расчёт'!O33:Z33))</f>
        <v/>
      </c>
      <c r="T33" s="30" t="n"/>
    </row>
    <row r="34">
      <c r="A34" s="29" t="n"/>
      <c r="B34" s="29" t="n"/>
      <c r="C34" s="29" t="n"/>
      <c r="D34" s="30" t="n"/>
      <c r="E34" s="30" t="n"/>
      <c r="F34" s="30" t="n"/>
      <c r="G34" s="30" t="n"/>
      <c r="H34" s="31">
        <f>IF(B34="","",SUM(D34:G34))</f>
        <v/>
      </c>
      <c r="I34" s="32">
        <f>IF(H34="","",IF(H34&gt;=10,"A",IF(H34&gt;=7,"B","C")))</f>
        <v/>
      </c>
      <c r="J34" s="30" t="n"/>
      <c r="K34" s="30" t="n"/>
      <c r="L34" s="33" t="n"/>
      <c r="M34" s="30" t="n"/>
      <c r="N34" s="30" t="n"/>
      <c r="O34" s="33" t="n"/>
      <c r="P34" s="30" t="n"/>
      <c r="Q34" s="30" t="n"/>
      <c r="R34" s="33" t="n"/>
      <c r="S34" s="31">
        <f>IF(B34="","",SUMPRODUCT(('Расчёт'!B34:M34&lt;&gt;"")*'Расчёт'!O34:Z34))</f>
        <v/>
      </c>
      <c r="T34" s="30" t="n"/>
    </row>
    <row r="35">
      <c r="A35" s="29" t="n"/>
      <c r="B35" s="29" t="n"/>
      <c r="C35" s="29" t="n"/>
      <c r="D35" s="30" t="n"/>
      <c r="E35" s="30" t="n"/>
      <c r="F35" s="30" t="n"/>
      <c r="G35" s="30" t="n"/>
      <c r="H35" s="31">
        <f>IF(B35="","",SUM(D35:G35))</f>
        <v/>
      </c>
      <c r="I35" s="32">
        <f>IF(H35="","",IF(H35&gt;=10,"A",IF(H35&gt;=7,"B","C")))</f>
        <v/>
      </c>
      <c r="J35" s="30" t="n"/>
      <c r="K35" s="30" t="n"/>
      <c r="L35" s="33" t="n"/>
      <c r="M35" s="30" t="n"/>
      <c r="N35" s="30" t="n"/>
      <c r="O35" s="33" t="n"/>
      <c r="P35" s="30" t="n"/>
      <c r="Q35" s="30" t="n"/>
      <c r="R35" s="33" t="n"/>
      <c r="S35" s="31">
        <f>IF(B35="","",SUMPRODUCT(('Расчёт'!B35:M35&lt;&gt;"")*'Расчёт'!O35:Z35))</f>
        <v/>
      </c>
      <c r="T35" s="30" t="n"/>
    </row>
    <row r="36">
      <c r="A36" s="29" t="n"/>
      <c r="B36" s="29" t="n"/>
      <c r="C36" s="29" t="n"/>
      <c r="D36" s="30" t="n"/>
      <c r="E36" s="30" t="n"/>
      <c r="F36" s="30" t="n"/>
      <c r="G36" s="30" t="n"/>
      <c r="H36" s="31">
        <f>IF(B36="","",SUM(D36:G36))</f>
        <v/>
      </c>
      <c r="I36" s="32">
        <f>IF(H36="","",IF(H36&gt;=10,"A",IF(H36&gt;=7,"B","C")))</f>
        <v/>
      </c>
      <c r="J36" s="30" t="n"/>
      <c r="K36" s="30" t="n"/>
      <c r="L36" s="33" t="n"/>
      <c r="M36" s="30" t="n"/>
      <c r="N36" s="30" t="n"/>
      <c r="O36" s="33" t="n"/>
      <c r="P36" s="30" t="n"/>
      <c r="Q36" s="30" t="n"/>
      <c r="R36" s="33" t="n"/>
      <c r="S36" s="31">
        <f>IF(B36="","",SUMPRODUCT(('Расчёт'!B36:M36&lt;&gt;"")*'Расчёт'!O36:Z36))</f>
        <v/>
      </c>
      <c r="T36" s="30" t="n"/>
    </row>
    <row r="37">
      <c r="A37" s="29" t="n"/>
      <c r="B37" s="29" t="n"/>
      <c r="C37" s="29" t="n"/>
      <c r="D37" s="30" t="n"/>
      <c r="E37" s="30" t="n"/>
      <c r="F37" s="30" t="n"/>
      <c r="G37" s="30" t="n"/>
      <c r="H37" s="31">
        <f>IF(B37="","",SUM(D37:G37))</f>
        <v/>
      </c>
      <c r="I37" s="32">
        <f>IF(H37="","",IF(H37&gt;=10,"A",IF(H37&gt;=7,"B","C")))</f>
        <v/>
      </c>
      <c r="J37" s="30" t="n"/>
      <c r="K37" s="30" t="n"/>
      <c r="L37" s="33" t="n"/>
      <c r="M37" s="30" t="n"/>
      <c r="N37" s="30" t="n"/>
      <c r="O37" s="33" t="n"/>
      <c r="P37" s="30" t="n"/>
      <c r="Q37" s="30" t="n"/>
      <c r="R37" s="33" t="n"/>
      <c r="S37" s="31">
        <f>IF(B37="","",SUMPRODUCT(('Расчёт'!B37:M37&lt;&gt;"")*'Расчёт'!O37:Z37))</f>
        <v/>
      </c>
      <c r="T37" s="30" t="n"/>
    </row>
    <row r="38">
      <c r="A38" s="29" t="n"/>
      <c r="B38" s="29" t="n"/>
      <c r="C38" s="29" t="n"/>
      <c r="D38" s="30" t="n"/>
      <c r="E38" s="30" t="n"/>
      <c r="F38" s="30" t="n"/>
      <c r="G38" s="30" t="n"/>
      <c r="H38" s="31">
        <f>IF(B38="","",SUM(D38:G38))</f>
        <v/>
      </c>
      <c r="I38" s="32">
        <f>IF(H38="","",IF(H38&gt;=10,"A",IF(H38&gt;=7,"B","C")))</f>
        <v/>
      </c>
      <c r="J38" s="30" t="n"/>
      <c r="K38" s="30" t="n"/>
      <c r="L38" s="33" t="n"/>
      <c r="M38" s="30" t="n"/>
      <c r="N38" s="30" t="n"/>
      <c r="O38" s="33" t="n"/>
      <c r="P38" s="30" t="n"/>
      <c r="Q38" s="30" t="n"/>
      <c r="R38" s="33" t="n"/>
      <c r="S38" s="31">
        <f>IF(B38="","",SUMPRODUCT(('Расчёт'!B38:M38&lt;&gt;"")*'Расчёт'!O38:Z38))</f>
        <v/>
      </c>
      <c r="T38" s="30" t="n"/>
    </row>
    <row r="39">
      <c r="A39" s="29" t="n"/>
      <c r="B39" s="29" t="n"/>
      <c r="C39" s="29" t="n"/>
      <c r="D39" s="30" t="n"/>
      <c r="E39" s="30" t="n"/>
      <c r="F39" s="30" t="n"/>
      <c r="G39" s="30" t="n"/>
      <c r="H39" s="31">
        <f>IF(B39="","",SUM(D39:G39))</f>
        <v/>
      </c>
      <c r="I39" s="32">
        <f>IF(H39="","",IF(H39&gt;=10,"A",IF(H39&gt;=7,"B","C")))</f>
        <v/>
      </c>
      <c r="J39" s="30" t="n"/>
      <c r="K39" s="30" t="n"/>
      <c r="L39" s="33" t="n"/>
      <c r="M39" s="30" t="n"/>
      <c r="N39" s="30" t="n"/>
      <c r="O39" s="33" t="n"/>
      <c r="P39" s="30" t="n"/>
      <c r="Q39" s="30" t="n"/>
      <c r="R39" s="33" t="n"/>
      <c r="S39" s="31">
        <f>IF(B39="","",SUMPRODUCT(('Расчёт'!B39:M39&lt;&gt;"")*'Расчёт'!O39:Z39))</f>
        <v/>
      </c>
      <c r="T39" s="30" t="n"/>
    </row>
    <row r="40">
      <c r="A40" s="29" t="n"/>
      <c r="B40" s="29" t="n"/>
      <c r="C40" s="29" t="n"/>
      <c r="D40" s="30" t="n"/>
      <c r="E40" s="30" t="n"/>
      <c r="F40" s="30" t="n"/>
      <c r="G40" s="30" t="n"/>
      <c r="H40" s="31">
        <f>IF(B40="","",SUM(D40:G40))</f>
        <v/>
      </c>
      <c r="I40" s="32">
        <f>IF(H40="","",IF(H40&gt;=10,"A",IF(H40&gt;=7,"B","C")))</f>
        <v/>
      </c>
      <c r="J40" s="30" t="n"/>
      <c r="K40" s="30" t="n"/>
      <c r="L40" s="33" t="n"/>
      <c r="M40" s="30" t="n"/>
      <c r="N40" s="30" t="n"/>
      <c r="O40" s="33" t="n"/>
      <c r="P40" s="30" t="n"/>
      <c r="Q40" s="30" t="n"/>
      <c r="R40" s="33" t="n"/>
      <c r="S40" s="31">
        <f>IF(B40="","",SUMPRODUCT(('Расчёт'!B40:M40&lt;&gt;"")*'Расчёт'!O40:Z40))</f>
        <v/>
      </c>
      <c r="T40" s="30" t="n"/>
    </row>
    <row r="41">
      <c r="A41" s="29" t="n"/>
      <c r="B41" s="29" t="n"/>
      <c r="C41" s="29" t="n"/>
      <c r="D41" s="30" t="n"/>
      <c r="E41" s="30" t="n"/>
      <c r="F41" s="30" t="n"/>
      <c r="G41" s="30" t="n"/>
      <c r="H41" s="31">
        <f>IF(B41="","",SUM(D41:G41))</f>
        <v/>
      </c>
      <c r="I41" s="32">
        <f>IF(H41="","",IF(H41&gt;=10,"A",IF(H41&gt;=7,"B","C")))</f>
        <v/>
      </c>
      <c r="J41" s="30" t="n"/>
      <c r="K41" s="30" t="n"/>
      <c r="L41" s="33" t="n"/>
      <c r="M41" s="30" t="n"/>
      <c r="N41" s="30" t="n"/>
      <c r="O41" s="33" t="n"/>
      <c r="P41" s="30" t="n"/>
      <c r="Q41" s="30" t="n"/>
      <c r="R41" s="33" t="n"/>
      <c r="S41" s="31">
        <f>IF(B41="","",SUMPRODUCT(('Расчёт'!B41:M41&lt;&gt;"")*'Расчёт'!O41:Z41))</f>
        <v/>
      </c>
      <c r="T41" s="30" t="n"/>
    </row>
    <row r="42">
      <c r="A42" s="29" t="n"/>
      <c r="B42" s="29" t="n"/>
      <c r="C42" s="29" t="n"/>
      <c r="D42" s="30" t="n"/>
      <c r="E42" s="30" t="n"/>
      <c r="F42" s="30" t="n"/>
      <c r="G42" s="30" t="n"/>
      <c r="H42" s="31">
        <f>IF(B42="","",SUM(D42:G42))</f>
        <v/>
      </c>
      <c r="I42" s="32">
        <f>IF(H42="","",IF(H42&gt;=10,"A",IF(H42&gt;=7,"B","C")))</f>
        <v/>
      </c>
      <c r="J42" s="30" t="n"/>
      <c r="K42" s="30" t="n"/>
      <c r="L42" s="33" t="n"/>
      <c r="M42" s="30" t="n"/>
      <c r="N42" s="30" t="n"/>
      <c r="O42" s="33" t="n"/>
      <c r="P42" s="30" t="n"/>
      <c r="Q42" s="30" t="n"/>
      <c r="R42" s="33" t="n"/>
      <c r="S42" s="31">
        <f>IF(B42="","",SUMPRODUCT(('Расчёт'!B42:M42&lt;&gt;"")*'Расчёт'!O42:Z42))</f>
        <v/>
      </c>
      <c r="T42" s="30" t="n"/>
    </row>
    <row r="43">
      <c r="A43" s="29" t="n"/>
      <c r="B43" s="29" t="n"/>
      <c r="C43" s="29" t="n"/>
      <c r="D43" s="30" t="n"/>
      <c r="E43" s="30" t="n"/>
      <c r="F43" s="30" t="n"/>
      <c r="G43" s="30" t="n"/>
      <c r="H43" s="31">
        <f>IF(B43="","",SUM(D43:G43))</f>
        <v/>
      </c>
      <c r="I43" s="32">
        <f>IF(H43="","",IF(H43&gt;=10,"A",IF(H43&gt;=7,"B","C")))</f>
        <v/>
      </c>
      <c r="J43" s="30" t="n"/>
      <c r="K43" s="30" t="n"/>
      <c r="L43" s="33" t="n"/>
      <c r="M43" s="30" t="n"/>
      <c r="N43" s="30" t="n"/>
      <c r="O43" s="33" t="n"/>
      <c r="P43" s="30" t="n"/>
      <c r="Q43" s="30" t="n"/>
      <c r="R43" s="33" t="n"/>
      <c r="S43" s="31">
        <f>IF(B43="","",SUMPRODUCT(('Расчёт'!B43:M43&lt;&gt;"")*'Расчёт'!O43:Z43))</f>
        <v/>
      </c>
      <c r="T43" s="30" t="n"/>
    </row>
    <row r="44">
      <c r="A44" s="29" t="n"/>
      <c r="B44" s="29" t="n"/>
      <c r="C44" s="29" t="n"/>
      <c r="D44" s="30" t="n"/>
      <c r="E44" s="30" t="n"/>
      <c r="F44" s="30" t="n"/>
      <c r="G44" s="30" t="n"/>
      <c r="H44" s="31">
        <f>IF(B44="","",SUM(D44:G44))</f>
        <v/>
      </c>
      <c r="I44" s="32">
        <f>IF(H44="","",IF(H44&gt;=10,"A",IF(H44&gt;=7,"B","C")))</f>
        <v/>
      </c>
      <c r="J44" s="30" t="n"/>
      <c r="K44" s="30" t="n"/>
      <c r="L44" s="33" t="n"/>
      <c r="M44" s="30" t="n"/>
      <c r="N44" s="30" t="n"/>
      <c r="O44" s="33" t="n"/>
      <c r="P44" s="30" t="n"/>
      <c r="Q44" s="30" t="n"/>
      <c r="R44" s="33" t="n"/>
      <c r="S44" s="31">
        <f>IF(B44="","",SUMPRODUCT(('Расчёт'!B44:M44&lt;&gt;"")*'Расчёт'!O44:Z44))</f>
        <v/>
      </c>
      <c r="T44" s="30" t="n"/>
    </row>
    <row r="45">
      <c r="A45" s="29" t="n"/>
      <c r="B45" s="29" t="n"/>
      <c r="C45" s="29" t="n"/>
      <c r="D45" s="30" t="n"/>
      <c r="E45" s="30" t="n"/>
      <c r="F45" s="30" t="n"/>
      <c r="G45" s="30" t="n"/>
      <c r="H45" s="31">
        <f>IF(B45="","",SUM(D45:G45))</f>
        <v/>
      </c>
      <c r="I45" s="32">
        <f>IF(H45="","",IF(H45&gt;=10,"A",IF(H45&gt;=7,"B","C")))</f>
        <v/>
      </c>
      <c r="J45" s="30" t="n"/>
      <c r="K45" s="30" t="n"/>
      <c r="L45" s="33" t="n"/>
      <c r="M45" s="30" t="n"/>
      <c r="N45" s="30" t="n"/>
      <c r="O45" s="33" t="n"/>
      <c r="P45" s="30" t="n"/>
      <c r="Q45" s="30" t="n"/>
      <c r="R45" s="33" t="n"/>
      <c r="S45" s="31">
        <f>IF(B45="","",SUMPRODUCT(('Расчёт'!B45:M45&lt;&gt;"")*'Расчёт'!O45:Z45))</f>
        <v/>
      </c>
      <c r="T45" s="30" t="n"/>
    </row>
    <row r="46">
      <c r="A46" s="29" t="n"/>
      <c r="B46" s="29" t="n"/>
      <c r="C46" s="29" t="n"/>
      <c r="D46" s="30" t="n"/>
      <c r="E46" s="30" t="n"/>
      <c r="F46" s="30" t="n"/>
      <c r="G46" s="30" t="n"/>
      <c r="H46" s="31">
        <f>IF(B46="","",SUM(D46:G46))</f>
        <v/>
      </c>
      <c r="I46" s="32">
        <f>IF(H46="","",IF(H46&gt;=10,"A",IF(H46&gt;=7,"B","C")))</f>
        <v/>
      </c>
      <c r="J46" s="30" t="n"/>
      <c r="K46" s="30" t="n"/>
      <c r="L46" s="33" t="n"/>
      <c r="M46" s="30" t="n"/>
      <c r="N46" s="30" t="n"/>
      <c r="O46" s="33" t="n"/>
      <c r="P46" s="30" t="n"/>
      <c r="Q46" s="30" t="n"/>
      <c r="R46" s="33" t="n"/>
      <c r="S46" s="31">
        <f>IF(B46="","",SUMPRODUCT(('Расчёт'!B46:M46&lt;&gt;"")*'Расчёт'!O46:Z46))</f>
        <v/>
      </c>
      <c r="T46" s="30" t="n"/>
    </row>
    <row r="47">
      <c r="A47" s="29" t="n"/>
      <c r="B47" s="29" t="n"/>
      <c r="C47" s="29" t="n"/>
      <c r="D47" s="30" t="n"/>
      <c r="E47" s="30" t="n"/>
      <c r="F47" s="30" t="n"/>
      <c r="G47" s="30" t="n"/>
      <c r="H47" s="31">
        <f>IF(B47="","",SUM(D47:G47))</f>
        <v/>
      </c>
      <c r="I47" s="32">
        <f>IF(H47="","",IF(H47&gt;=10,"A",IF(H47&gt;=7,"B","C")))</f>
        <v/>
      </c>
      <c r="J47" s="30" t="n"/>
      <c r="K47" s="30" t="n"/>
      <c r="L47" s="33" t="n"/>
      <c r="M47" s="30" t="n"/>
      <c r="N47" s="30" t="n"/>
      <c r="O47" s="33" t="n"/>
      <c r="P47" s="30" t="n"/>
      <c r="Q47" s="30" t="n"/>
      <c r="R47" s="33" t="n"/>
      <c r="S47" s="31">
        <f>IF(B47="","",SUMPRODUCT(('Расчёт'!B47:M47&lt;&gt;"")*'Расчёт'!O47:Z47))</f>
        <v/>
      </c>
      <c r="T47" s="30" t="n"/>
    </row>
    <row r="48">
      <c r="A48" s="29" t="n"/>
      <c r="B48" s="29" t="n"/>
      <c r="C48" s="29" t="n"/>
      <c r="D48" s="30" t="n"/>
      <c r="E48" s="30" t="n"/>
      <c r="F48" s="30" t="n"/>
      <c r="G48" s="30" t="n"/>
      <c r="H48" s="31">
        <f>IF(B48="","",SUM(D48:G48))</f>
        <v/>
      </c>
      <c r="I48" s="32">
        <f>IF(H48="","",IF(H48&gt;=10,"A",IF(H48&gt;=7,"B","C")))</f>
        <v/>
      </c>
      <c r="J48" s="30" t="n"/>
      <c r="K48" s="30" t="n"/>
      <c r="L48" s="33" t="n"/>
      <c r="M48" s="30" t="n"/>
      <c r="N48" s="30" t="n"/>
      <c r="O48" s="33" t="n"/>
      <c r="P48" s="30" t="n"/>
      <c r="Q48" s="30" t="n"/>
      <c r="R48" s="33" t="n"/>
      <c r="S48" s="31">
        <f>IF(B48="","",SUMPRODUCT(('Расчёт'!B48:M48&lt;&gt;"")*'Расчёт'!O48:Z48))</f>
        <v/>
      </c>
      <c r="T48" s="30" t="n"/>
    </row>
    <row r="49">
      <c r="A49" s="29" t="n"/>
      <c r="B49" s="29" t="n"/>
      <c r="C49" s="29" t="n"/>
      <c r="D49" s="30" t="n"/>
      <c r="E49" s="30" t="n"/>
      <c r="F49" s="30" t="n"/>
      <c r="G49" s="30" t="n"/>
      <c r="H49" s="31">
        <f>IF(B49="","",SUM(D49:G49))</f>
        <v/>
      </c>
      <c r="I49" s="32">
        <f>IF(H49="","",IF(H49&gt;=10,"A",IF(H49&gt;=7,"B","C")))</f>
        <v/>
      </c>
      <c r="J49" s="30" t="n"/>
      <c r="K49" s="30" t="n"/>
      <c r="L49" s="33" t="n"/>
      <c r="M49" s="30" t="n"/>
      <c r="N49" s="30" t="n"/>
      <c r="O49" s="33" t="n"/>
      <c r="P49" s="30" t="n"/>
      <c r="Q49" s="30" t="n"/>
      <c r="R49" s="33" t="n"/>
      <c r="S49" s="31">
        <f>IF(B49="","",SUMPRODUCT(('Расчёт'!B49:M49&lt;&gt;"")*'Расчёт'!O49:Z49))</f>
        <v/>
      </c>
      <c r="T49" s="30" t="n"/>
    </row>
    <row r="50">
      <c r="A50" s="29" t="n"/>
      <c r="B50" s="29" t="n"/>
      <c r="C50" s="29" t="n"/>
      <c r="D50" s="30" t="n"/>
      <c r="E50" s="30" t="n"/>
      <c r="F50" s="30" t="n"/>
      <c r="G50" s="30" t="n"/>
      <c r="H50" s="31">
        <f>IF(B50="","",SUM(D50:G50))</f>
        <v/>
      </c>
      <c r="I50" s="32">
        <f>IF(H50="","",IF(H50&gt;=10,"A",IF(H50&gt;=7,"B","C")))</f>
        <v/>
      </c>
      <c r="J50" s="30" t="n"/>
      <c r="K50" s="30" t="n"/>
      <c r="L50" s="33" t="n"/>
      <c r="M50" s="30" t="n"/>
      <c r="N50" s="30" t="n"/>
      <c r="O50" s="33" t="n"/>
      <c r="P50" s="30" t="n"/>
      <c r="Q50" s="30" t="n"/>
      <c r="R50" s="33" t="n"/>
      <c r="S50" s="31">
        <f>IF(B50="","",SUMPRODUCT(('Расчёт'!B50:M50&lt;&gt;"")*'Расчёт'!O50:Z50))</f>
        <v/>
      </c>
      <c r="T50" s="30" t="n"/>
    </row>
    <row r="51">
      <c r="A51" s="29" t="n"/>
      <c r="B51" s="29" t="n"/>
      <c r="C51" s="29" t="n"/>
      <c r="D51" s="30" t="n"/>
      <c r="E51" s="30" t="n"/>
      <c r="F51" s="30" t="n"/>
      <c r="G51" s="30" t="n"/>
      <c r="H51" s="31">
        <f>IF(B51="","",SUM(D51:G51))</f>
        <v/>
      </c>
      <c r="I51" s="32">
        <f>IF(H51="","",IF(H51&gt;=10,"A",IF(H51&gt;=7,"B","C")))</f>
        <v/>
      </c>
      <c r="J51" s="30" t="n"/>
      <c r="K51" s="30" t="n"/>
      <c r="L51" s="33" t="n"/>
      <c r="M51" s="30" t="n"/>
      <c r="N51" s="30" t="n"/>
      <c r="O51" s="33" t="n"/>
      <c r="P51" s="30" t="n"/>
      <c r="Q51" s="30" t="n"/>
      <c r="R51" s="33" t="n"/>
      <c r="S51" s="31">
        <f>IF(B51="","",SUMPRODUCT(('Расчёт'!B51:M51&lt;&gt;"")*'Расчёт'!O51:Z51))</f>
        <v/>
      </c>
      <c r="T51" s="30" t="n"/>
    </row>
    <row r="52">
      <c r="A52" s="29" t="n"/>
      <c r="B52" s="29" t="n"/>
      <c r="C52" s="29" t="n"/>
      <c r="D52" s="30" t="n"/>
      <c r="E52" s="30" t="n"/>
      <c r="F52" s="30" t="n"/>
      <c r="G52" s="30" t="n"/>
      <c r="H52" s="31">
        <f>IF(B52="","",SUM(D52:G52))</f>
        <v/>
      </c>
      <c r="I52" s="32">
        <f>IF(H52="","",IF(H52&gt;=10,"A",IF(H52&gt;=7,"B","C")))</f>
        <v/>
      </c>
      <c r="J52" s="30" t="n"/>
      <c r="K52" s="30" t="n"/>
      <c r="L52" s="33" t="n"/>
      <c r="M52" s="30" t="n"/>
      <c r="N52" s="30" t="n"/>
      <c r="O52" s="33" t="n"/>
      <c r="P52" s="30" t="n"/>
      <c r="Q52" s="30" t="n"/>
      <c r="R52" s="33" t="n"/>
      <c r="S52" s="31">
        <f>IF(B52="","",SUMPRODUCT(('Расчёт'!B52:M52&lt;&gt;"")*'Расчёт'!O52:Z52))</f>
        <v/>
      </c>
      <c r="T52" s="30" t="n"/>
    </row>
    <row r="53">
      <c r="A53" s="29" t="n"/>
      <c r="B53" s="29" t="n"/>
      <c r="C53" s="29" t="n"/>
      <c r="D53" s="30" t="n"/>
      <c r="E53" s="30" t="n"/>
      <c r="F53" s="30" t="n"/>
      <c r="G53" s="30" t="n"/>
      <c r="H53" s="31">
        <f>IF(B53="","",SUM(D53:G53))</f>
        <v/>
      </c>
      <c r="I53" s="32">
        <f>IF(H53="","",IF(H53&gt;=10,"A",IF(H53&gt;=7,"B","C")))</f>
        <v/>
      </c>
      <c r="J53" s="30" t="n"/>
      <c r="K53" s="30" t="n"/>
      <c r="L53" s="33" t="n"/>
      <c r="M53" s="30" t="n"/>
      <c r="N53" s="30" t="n"/>
      <c r="O53" s="33" t="n"/>
      <c r="P53" s="30" t="n"/>
      <c r="Q53" s="30" t="n"/>
      <c r="R53" s="33" t="n"/>
      <c r="S53" s="31">
        <f>IF(B53="","",SUMPRODUCT(('Расчёт'!B53:M53&lt;&gt;"")*'Расчёт'!O53:Z53))</f>
        <v/>
      </c>
      <c r="T53" s="30" t="n"/>
    </row>
    <row r="54">
      <c r="A54" s="29" t="n"/>
      <c r="B54" s="29" t="n"/>
      <c r="C54" s="29" t="n"/>
      <c r="D54" s="30" t="n"/>
      <c r="E54" s="30" t="n"/>
      <c r="F54" s="30" t="n"/>
      <c r="G54" s="30" t="n"/>
      <c r="H54" s="31">
        <f>IF(B54="","",SUM(D54:G54))</f>
        <v/>
      </c>
      <c r="I54" s="32">
        <f>IF(H54="","",IF(H54&gt;=10,"A",IF(H54&gt;=7,"B","C")))</f>
        <v/>
      </c>
      <c r="J54" s="30" t="n"/>
      <c r="K54" s="30" t="n"/>
      <c r="L54" s="33" t="n"/>
      <c r="M54" s="30" t="n"/>
      <c r="N54" s="30" t="n"/>
      <c r="O54" s="33" t="n"/>
      <c r="P54" s="30" t="n"/>
      <c r="Q54" s="30" t="n"/>
      <c r="R54" s="33" t="n"/>
      <c r="S54" s="31">
        <f>IF(B54="","",SUMPRODUCT(('Расчёт'!B54:M54&lt;&gt;"")*'Расчёт'!O54:Z54))</f>
        <v/>
      </c>
      <c r="T54" s="30" t="n"/>
    </row>
    <row r="55">
      <c r="A55" s="29" t="n"/>
      <c r="B55" s="29" t="n"/>
      <c r="C55" s="29" t="n"/>
      <c r="D55" s="30" t="n"/>
      <c r="E55" s="30" t="n"/>
      <c r="F55" s="30" t="n"/>
      <c r="G55" s="30" t="n"/>
      <c r="H55" s="31">
        <f>IF(B55="","",SUM(D55:G55))</f>
        <v/>
      </c>
      <c r="I55" s="32">
        <f>IF(H55="","",IF(H55&gt;=10,"A",IF(H55&gt;=7,"B","C")))</f>
        <v/>
      </c>
      <c r="J55" s="30" t="n"/>
      <c r="K55" s="30" t="n"/>
      <c r="L55" s="33" t="n"/>
      <c r="M55" s="30" t="n"/>
      <c r="N55" s="30" t="n"/>
      <c r="O55" s="33" t="n"/>
      <c r="P55" s="30" t="n"/>
      <c r="Q55" s="30" t="n"/>
      <c r="R55" s="33" t="n"/>
      <c r="S55" s="31">
        <f>IF(B55="","",SUMPRODUCT(('Расчёт'!B55:M55&lt;&gt;"")*'Расчёт'!O55:Z55))</f>
        <v/>
      </c>
      <c r="T55" s="30" t="n"/>
    </row>
    <row r="56">
      <c r="A56" s="29" t="n"/>
      <c r="B56" s="29" t="n"/>
      <c r="C56" s="29" t="n"/>
      <c r="D56" s="30" t="n"/>
      <c r="E56" s="30" t="n"/>
      <c r="F56" s="30" t="n"/>
      <c r="G56" s="30" t="n"/>
      <c r="H56" s="31">
        <f>IF(B56="","",SUM(D56:G56))</f>
        <v/>
      </c>
      <c r="I56" s="32">
        <f>IF(H56="","",IF(H56&gt;=10,"A",IF(H56&gt;=7,"B","C")))</f>
        <v/>
      </c>
      <c r="J56" s="30" t="n"/>
      <c r="K56" s="30" t="n"/>
      <c r="L56" s="33" t="n"/>
      <c r="M56" s="30" t="n"/>
      <c r="N56" s="30" t="n"/>
      <c r="O56" s="33" t="n"/>
      <c r="P56" s="30" t="n"/>
      <c r="Q56" s="30" t="n"/>
      <c r="R56" s="33" t="n"/>
      <c r="S56" s="31">
        <f>IF(B56="","",SUMPRODUCT(('Расчёт'!B56:M56&lt;&gt;"")*'Расчёт'!O56:Z56))</f>
        <v/>
      </c>
      <c r="T56" s="30" t="n"/>
    </row>
    <row r="57">
      <c r="A57" s="29" t="n"/>
      <c r="B57" s="29" t="n"/>
      <c r="C57" s="29" t="n"/>
      <c r="D57" s="30" t="n"/>
      <c r="E57" s="30" t="n"/>
      <c r="F57" s="30" t="n"/>
      <c r="G57" s="30" t="n"/>
      <c r="H57" s="31">
        <f>IF(B57="","",SUM(D57:G57))</f>
        <v/>
      </c>
      <c r="I57" s="32">
        <f>IF(H57="","",IF(H57&gt;=10,"A",IF(H57&gt;=7,"B","C")))</f>
        <v/>
      </c>
      <c r="J57" s="30" t="n"/>
      <c r="K57" s="30" t="n"/>
      <c r="L57" s="33" t="n"/>
      <c r="M57" s="30" t="n"/>
      <c r="N57" s="30" t="n"/>
      <c r="O57" s="33" t="n"/>
      <c r="P57" s="30" t="n"/>
      <c r="Q57" s="30" t="n"/>
      <c r="R57" s="33" t="n"/>
      <c r="S57" s="31">
        <f>IF(B57="","",SUMPRODUCT(('Расчёт'!B57:M57&lt;&gt;"")*'Расчёт'!O57:Z57))</f>
        <v/>
      </c>
      <c r="T57" s="30" t="n"/>
    </row>
    <row r="58">
      <c r="A58" s="29" t="n"/>
      <c r="B58" s="29" t="n"/>
      <c r="C58" s="29" t="n"/>
      <c r="D58" s="30" t="n"/>
      <c r="E58" s="30" t="n"/>
      <c r="F58" s="30" t="n"/>
      <c r="G58" s="30" t="n"/>
      <c r="H58" s="31">
        <f>IF(B58="","",SUM(D58:G58))</f>
        <v/>
      </c>
      <c r="I58" s="32">
        <f>IF(H58="","",IF(H58&gt;=10,"A",IF(H58&gt;=7,"B","C")))</f>
        <v/>
      </c>
      <c r="J58" s="30" t="n"/>
      <c r="K58" s="30" t="n"/>
      <c r="L58" s="33" t="n"/>
      <c r="M58" s="30" t="n"/>
      <c r="N58" s="30" t="n"/>
      <c r="O58" s="33" t="n"/>
      <c r="P58" s="30" t="n"/>
      <c r="Q58" s="30" t="n"/>
      <c r="R58" s="33" t="n"/>
      <c r="S58" s="31">
        <f>IF(B58="","",SUMPRODUCT(('Расчёт'!B58:M58&lt;&gt;"")*'Расчёт'!O58:Z58))</f>
        <v/>
      </c>
      <c r="T58" s="30" t="n"/>
    </row>
    <row r="59">
      <c r="A59" s="29" t="n"/>
      <c r="B59" s="29" t="n"/>
      <c r="C59" s="29" t="n"/>
      <c r="D59" s="30" t="n"/>
      <c r="E59" s="30" t="n"/>
      <c r="F59" s="30" t="n"/>
      <c r="G59" s="30" t="n"/>
      <c r="H59" s="31">
        <f>IF(B59="","",SUM(D59:G59))</f>
        <v/>
      </c>
      <c r="I59" s="32">
        <f>IF(H59="","",IF(H59&gt;=10,"A",IF(H59&gt;=7,"B","C")))</f>
        <v/>
      </c>
      <c r="J59" s="30" t="n"/>
      <c r="K59" s="30" t="n"/>
      <c r="L59" s="33" t="n"/>
      <c r="M59" s="30" t="n"/>
      <c r="N59" s="30" t="n"/>
      <c r="O59" s="33" t="n"/>
      <c r="P59" s="30" t="n"/>
      <c r="Q59" s="30" t="n"/>
      <c r="R59" s="33" t="n"/>
      <c r="S59" s="31">
        <f>IF(B59="","",SUMPRODUCT(('Расчёт'!B59:M59&lt;&gt;"")*'Расчёт'!O59:Z59))</f>
        <v/>
      </c>
      <c r="T59" s="30" t="n"/>
    </row>
    <row r="60">
      <c r="A60" s="29" t="n"/>
      <c r="B60" s="29" t="n"/>
      <c r="C60" s="29" t="n"/>
      <c r="D60" s="30" t="n"/>
      <c r="E60" s="30" t="n"/>
      <c r="F60" s="30" t="n"/>
      <c r="G60" s="30" t="n"/>
      <c r="H60" s="31">
        <f>IF(B60="","",SUM(D60:G60))</f>
        <v/>
      </c>
      <c r="I60" s="32">
        <f>IF(H60="","",IF(H60&gt;=10,"A",IF(H60&gt;=7,"B","C")))</f>
        <v/>
      </c>
      <c r="J60" s="30" t="n"/>
      <c r="K60" s="30" t="n"/>
      <c r="L60" s="33" t="n"/>
      <c r="M60" s="30" t="n"/>
      <c r="N60" s="30" t="n"/>
      <c r="O60" s="33" t="n"/>
      <c r="P60" s="30" t="n"/>
      <c r="Q60" s="30" t="n"/>
      <c r="R60" s="33" t="n"/>
      <c r="S60" s="31">
        <f>IF(B60="","",SUMPRODUCT(('Расчёт'!B60:M60&lt;&gt;"")*'Расчёт'!O60:Z60))</f>
        <v/>
      </c>
      <c r="T60" s="30" t="n"/>
    </row>
    <row r="61">
      <c r="A61" s="29" t="n"/>
      <c r="B61" s="29" t="n"/>
      <c r="C61" s="29" t="n"/>
      <c r="D61" s="30" t="n"/>
      <c r="E61" s="30" t="n"/>
      <c r="F61" s="30" t="n"/>
      <c r="G61" s="30" t="n"/>
      <c r="H61" s="31">
        <f>IF(B61="","",SUM(D61:G61))</f>
        <v/>
      </c>
      <c r="I61" s="32">
        <f>IF(H61="","",IF(H61&gt;=10,"A",IF(H61&gt;=7,"B","C")))</f>
        <v/>
      </c>
      <c r="J61" s="30" t="n"/>
      <c r="K61" s="30" t="n"/>
      <c r="L61" s="33" t="n"/>
      <c r="M61" s="30" t="n"/>
      <c r="N61" s="30" t="n"/>
      <c r="O61" s="33" t="n"/>
      <c r="P61" s="30" t="n"/>
      <c r="Q61" s="30" t="n"/>
      <c r="R61" s="33" t="n"/>
      <c r="S61" s="31">
        <f>IF(B61="","",SUMPRODUCT(('Расчёт'!B61:M61&lt;&gt;"")*'Расчёт'!O61:Z61))</f>
        <v/>
      </c>
      <c r="T61" s="30" t="n"/>
    </row>
    <row r="62">
      <c r="A62" s="29" t="n"/>
      <c r="B62" s="29" t="n"/>
      <c r="C62" s="29" t="n"/>
      <c r="D62" s="30" t="n"/>
      <c r="E62" s="30" t="n"/>
      <c r="F62" s="30" t="n"/>
      <c r="G62" s="30" t="n"/>
      <c r="H62" s="31">
        <f>IF(B62="","",SUM(D62:G62))</f>
        <v/>
      </c>
      <c r="I62" s="32">
        <f>IF(H62="","",IF(H62&gt;=10,"A",IF(H62&gt;=7,"B","C")))</f>
        <v/>
      </c>
      <c r="J62" s="30" t="n"/>
      <c r="K62" s="30" t="n"/>
      <c r="L62" s="33" t="n"/>
      <c r="M62" s="30" t="n"/>
      <c r="N62" s="30" t="n"/>
      <c r="O62" s="33" t="n"/>
      <c r="P62" s="30" t="n"/>
      <c r="Q62" s="30" t="n"/>
      <c r="R62" s="33" t="n"/>
      <c r="S62" s="31">
        <f>IF(B62="","",SUMPRODUCT(('Расчёт'!B62:M62&lt;&gt;"")*'Расчёт'!O62:Z62))</f>
        <v/>
      </c>
      <c r="T62" s="30" t="n"/>
    </row>
    <row r="63">
      <c r="A63" s="29" t="n"/>
      <c r="B63" s="29" t="n"/>
      <c r="C63" s="29" t="n"/>
      <c r="D63" s="30" t="n"/>
      <c r="E63" s="30" t="n"/>
      <c r="F63" s="30" t="n"/>
      <c r="G63" s="30" t="n"/>
      <c r="H63" s="31">
        <f>IF(B63="","",SUM(D63:G63))</f>
        <v/>
      </c>
      <c r="I63" s="32">
        <f>IF(H63="","",IF(H63&gt;=10,"A",IF(H63&gt;=7,"B","C")))</f>
        <v/>
      </c>
      <c r="J63" s="30" t="n"/>
      <c r="K63" s="30" t="n"/>
      <c r="L63" s="33" t="n"/>
      <c r="M63" s="30" t="n"/>
      <c r="N63" s="30" t="n"/>
      <c r="O63" s="33" t="n"/>
      <c r="P63" s="30" t="n"/>
      <c r="Q63" s="30" t="n"/>
      <c r="R63" s="33" t="n"/>
      <c r="S63" s="31">
        <f>IF(B63="","",SUMPRODUCT(('Расчёт'!B63:M63&lt;&gt;"")*'Расчёт'!O63:Z63))</f>
        <v/>
      </c>
      <c r="T63" s="30" t="n"/>
    </row>
    <row r="64">
      <c r="A64" s="29" t="n"/>
      <c r="B64" s="29" t="n"/>
      <c r="C64" s="29" t="n"/>
      <c r="D64" s="30" t="n"/>
      <c r="E64" s="30" t="n"/>
      <c r="F64" s="30" t="n"/>
      <c r="G64" s="30" t="n"/>
      <c r="H64" s="31">
        <f>IF(B64="","",SUM(D64:G64))</f>
        <v/>
      </c>
      <c r="I64" s="32">
        <f>IF(H64="","",IF(H64&gt;=10,"A",IF(H64&gt;=7,"B","C")))</f>
        <v/>
      </c>
      <c r="J64" s="30" t="n"/>
      <c r="K64" s="30" t="n"/>
      <c r="L64" s="33" t="n"/>
      <c r="M64" s="30" t="n"/>
      <c r="N64" s="30" t="n"/>
      <c r="O64" s="33" t="n"/>
      <c r="P64" s="30" t="n"/>
      <c r="Q64" s="30" t="n"/>
      <c r="R64" s="33" t="n"/>
      <c r="S64" s="31">
        <f>IF(B64="","",SUMPRODUCT(('Расчёт'!B64:M64&lt;&gt;"")*'Расчёт'!O64:Z64))</f>
        <v/>
      </c>
      <c r="T64" s="30" t="n"/>
    </row>
    <row r="65">
      <c r="A65" s="29" t="n"/>
      <c r="B65" s="29" t="n"/>
      <c r="C65" s="29" t="n"/>
      <c r="D65" s="30" t="n"/>
      <c r="E65" s="30" t="n"/>
      <c r="F65" s="30" t="n"/>
      <c r="G65" s="30" t="n"/>
      <c r="H65" s="31">
        <f>IF(B65="","",SUM(D65:G65))</f>
        <v/>
      </c>
      <c r="I65" s="32">
        <f>IF(H65="","",IF(H65&gt;=10,"A",IF(H65&gt;=7,"B","C")))</f>
        <v/>
      </c>
      <c r="J65" s="30" t="n"/>
      <c r="K65" s="30" t="n"/>
      <c r="L65" s="33" t="n"/>
      <c r="M65" s="30" t="n"/>
      <c r="N65" s="30" t="n"/>
      <c r="O65" s="33" t="n"/>
      <c r="P65" s="30" t="n"/>
      <c r="Q65" s="30" t="n"/>
      <c r="R65" s="33" t="n"/>
      <c r="S65" s="31">
        <f>IF(B65="","",SUMPRODUCT(('Расчёт'!B65:M65&lt;&gt;"")*'Расчёт'!O65:Z65))</f>
        <v/>
      </c>
      <c r="T65" s="30" t="n"/>
    </row>
  </sheetData>
  <mergeCells count="4">
    <mergeCell ref="M4:O4"/>
    <mergeCell ref="P4:R4"/>
    <mergeCell ref="D4:I4"/>
    <mergeCell ref="J4:L4"/>
  </mergeCells>
  <conditionalFormatting sqref="I6:I65">
    <cfRule type="cellIs" priority="1" operator="equal" dxfId="4">
      <formula>"A"</formula>
    </cfRule>
    <cfRule type="cellIs" priority="2" operator="equal" dxfId="5">
      <formula>"B"</formula>
    </cfRule>
    <cfRule type="cellIs" priority="3" operator="equal" dxfId="8">
      <formula>"C"</formula>
    </cfRule>
  </conditionalFormatting>
  <conditionalFormatting sqref="S6:S65">
    <cfRule type="dataBar" priority="4">
      <dataBar>
        <cfvo type="num" val="0"/>
        <cfvo type="max"/>
        <color rgb="005B9BD5"/>
      </dataBar>
    </cfRule>
  </conditionalFormatting>
  <dataValidations count="2">
    <dataValidation sqref="D6:G65" showDropDown="0" showInputMessage="0" showErrorMessage="0" allowBlank="1" errorTitle="Балл 1–3" error="Введите 1, 2 или 3" type="whole" operator="between">
      <formula1>1</formula1>
      <formula2>3</formula2>
    </dataValidation>
    <dataValidation sqref="J6:J65 M6:M65 P6:P65" showDropDown="0" showInputMessage="0" showErrorMessage="0" allowBlank="1" type="whole" operator="between">
      <formula1>1</formula1>
      <formula2>120</formula2>
    </dataValidation>
  </dataValidations>
  <pageMargins left="0.75" right="0.75" top="1" bottom="1" header="0.5" footer="0.5"/>
  <headerFooter>
    <oddHeader>&amp;L&amp;8 &amp;K2E75B6Plant Performance · plantperformance.ru&amp;R&amp;8 &amp;A</oddHeader>
    <oddFooter>&amp;L&amp;8 Источник: Plant Performance — система документов и программ для управления заводом · plantperformance.ru&amp;R&amp;8 Стр. &amp;P из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BF9000"/>
    <outlinePr summaryBelow="1" summaryRight="1"/>
    <pageSetUpPr/>
  </sheetPr>
  <dimension ref="A1:H4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32" customWidth="1" min="3" max="3"/>
    <col width="7" customWidth="1" min="4" max="4"/>
    <col width="10" customWidth="1" min="5" max="5"/>
    <col width="22" customWidth="1" min="6" max="6"/>
    <col width="46" customWidth="1" min="7" max="7"/>
    <col hidden="1" width="4" customWidth="1" min="8" max="8"/>
  </cols>
  <sheetData>
    <row r="1">
      <c r="A1" s="1" t="inlineStr">
        <is>
          <t>PLANT PERFORMANCE · plantperformance.ru</t>
        </is>
      </c>
    </row>
    <row r="2" ht="28" customHeight="1">
      <c r="A2" s="24" t="inlineStr">
        <is>
          <t>Журнал выполнения работ</t>
        </is>
      </c>
    </row>
    <row r="3">
      <c r="A3" s="3" t="inlineStr">
        <is>
          <t>Каждая выполненная работа — одна строка. Отметка сразу появится в графике (✓) и на дашборде.</t>
        </is>
      </c>
    </row>
    <row r="5">
      <c r="A5" s="14" t="inlineStr">
        <is>
          <t>Дата</t>
        </is>
      </c>
      <c r="B5" s="14" t="inlineStr">
        <is>
          <t>Инв. №</t>
        </is>
      </c>
      <c r="C5" s="14" t="inlineStr">
        <is>
          <t>Оборудование</t>
        </is>
      </c>
      <c r="D5" s="14" t="inlineStr">
        <is>
          <t>Вид</t>
        </is>
      </c>
      <c r="E5" s="14" t="inlineStr">
        <is>
          <t>Часов факт</t>
        </is>
      </c>
      <c r="F5" s="14" t="inlineStr">
        <is>
          <t>Исполнитель</t>
        </is>
      </c>
      <c r="G5" s="14" t="inlineStr">
        <is>
          <t>Что сделано / замечания</t>
        </is>
      </c>
      <c r="H5" s="14" t="inlineStr">
        <is>
          <t>ключ</t>
        </is>
      </c>
    </row>
    <row r="6">
      <c r="A6" s="34" t="n">
        <v>46025</v>
      </c>
      <c r="B6" s="29" t="inlineStr">
        <is>
          <t>ОС-007</t>
        </is>
      </c>
      <c r="C6" s="35">
        <f>IF(B6="","",IFERROR(INDEX(Оборудование!$B$6:$B$65,MATCH(B6,Оборудование!$A$6:$A$65,0)),"нет в реестре"))</f>
        <v/>
      </c>
      <c r="D6" s="29" t="inlineStr">
        <is>
          <t>ТО</t>
        </is>
      </c>
      <c r="E6" s="29" t="n">
        <v>4</v>
      </c>
      <c r="F6" s="29" t="inlineStr">
        <is>
          <t>Сидоров В. (электрик)</t>
        </is>
      </c>
      <c r="G6" s="29" t="inlineStr">
        <is>
          <t>Выполнено по чек-листу</t>
        </is>
      </c>
      <c r="H6">
        <f>IF(OR(A6="",B6=""),"",B6&amp;"|"&amp;TEXT(A6,"YYYYMM"))</f>
        <v/>
      </c>
    </row>
    <row r="7">
      <c r="A7" s="34" t="n">
        <v>46025</v>
      </c>
      <c r="B7" s="29" t="inlineStr">
        <is>
          <t>ОС-014</t>
        </is>
      </c>
      <c r="C7" s="35">
        <f>IF(B7="","",IFERROR(INDEX(Оборудование!$B$6:$B$65,MATCH(B7,Оборудование!$A$6:$A$65,0)),"нет в реестре"))</f>
        <v/>
      </c>
      <c r="D7" s="29" t="inlineStr">
        <is>
          <t>ТО</t>
        </is>
      </c>
      <c r="E7" s="29" t="n">
        <v>3</v>
      </c>
      <c r="F7" s="29" t="inlineStr">
        <is>
          <t>Подрядчик</t>
        </is>
      </c>
      <c r="G7" s="29" t="inlineStr">
        <is>
          <t>Выполнено по чек-листу</t>
        </is>
      </c>
      <c r="H7">
        <f>IF(OR(A7="",B7=""),"",B7&amp;"|"&amp;TEXT(A7,"YYYYMM"))</f>
        <v/>
      </c>
    </row>
    <row r="8">
      <c r="A8" s="34" t="n">
        <v>46026</v>
      </c>
      <c r="B8" s="29" t="inlineStr">
        <is>
          <t>ОС-008</t>
        </is>
      </c>
      <c r="C8" s="35">
        <f>IF(B8="","",IFERROR(INDEX(Оборудование!$B$6:$B$65,MATCH(B8,Оборудование!$A$6:$A$65,0)),"нет в реестре"))</f>
        <v/>
      </c>
      <c r="D8" s="29" t="inlineStr">
        <is>
          <t>ТО</t>
        </is>
      </c>
      <c r="E8" s="29" t="n">
        <v>2</v>
      </c>
      <c r="F8" s="29" t="inlineStr">
        <is>
          <t>Петров А. (слесарь)</t>
        </is>
      </c>
      <c r="G8" s="29" t="inlineStr">
        <is>
          <t>Выполнено по чек-листу</t>
        </is>
      </c>
      <c r="H8">
        <f>IF(OR(A8="",B8=""),"",B8&amp;"|"&amp;TEXT(A8,"YYYYMM"))</f>
        <v/>
      </c>
    </row>
    <row r="9">
      <c r="A9" s="34" t="n">
        <v>46026</v>
      </c>
      <c r="B9" s="29" t="inlineStr">
        <is>
          <t>ОС-019</t>
        </is>
      </c>
      <c r="C9" s="35">
        <f>IF(B9="","",IFERROR(INDEX(Оборудование!$B$6:$B$65,MATCH(B9,Оборудование!$A$6:$A$65,0)),"нет в реестре"))</f>
        <v/>
      </c>
      <c r="D9" s="29" t="inlineStr">
        <is>
          <t>ТО</t>
        </is>
      </c>
      <c r="E9" s="29" t="n">
        <v>2</v>
      </c>
      <c r="F9" s="29" t="inlineStr">
        <is>
          <t>Ремонтная бригада № 1</t>
        </is>
      </c>
      <c r="G9" s="29" t="inlineStr">
        <is>
          <t>Выполнено по чек-листу</t>
        </is>
      </c>
      <c r="H9">
        <f>IF(OR(A9="",B9=""),"",B9&amp;"|"&amp;TEXT(A9,"YYYYMM"))</f>
        <v/>
      </c>
    </row>
    <row r="10">
      <c r="A10" s="34" t="n">
        <v>46027</v>
      </c>
      <c r="B10" s="29" t="inlineStr">
        <is>
          <t>ОС-010</t>
        </is>
      </c>
      <c r="C10" s="35">
        <f>IF(B10="","",IFERROR(INDEX(Оборудование!$B$6:$B$65,MATCH(B10,Оборудование!$A$6:$A$65,0)),"нет в реестре"))</f>
        <v/>
      </c>
      <c r="D10" s="29" t="inlineStr">
        <is>
          <t>ТО</t>
        </is>
      </c>
      <c r="E10" s="29" t="n">
        <v>6</v>
      </c>
      <c r="F10" s="29" t="inlineStr">
        <is>
          <t>Петров А. (слесарь)</t>
        </is>
      </c>
      <c r="G10" s="29" t="inlineStr">
        <is>
          <t>Выполнено по чек-листу</t>
        </is>
      </c>
      <c r="H10">
        <f>IF(OR(A10="",B10=""),"",B10&amp;"|"&amp;TEXT(A10,"YYYYMM"))</f>
        <v/>
      </c>
    </row>
    <row r="11">
      <c r="A11" s="34" t="n">
        <v>46029</v>
      </c>
      <c r="B11" s="29" t="inlineStr">
        <is>
          <t>ОС-004</t>
        </is>
      </c>
      <c r="C11" s="35">
        <f>IF(B11="","",IFERROR(INDEX(Оборудование!$B$6:$B$65,MATCH(B11,Оборудование!$A$6:$A$65,0)),"нет в реестре"))</f>
        <v/>
      </c>
      <c r="D11" s="29" t="inlineStr">
        <is>
          <t>ТО</t>
        </is>
      </c>
      <c r="E11" s="29" t="n">
        <v>7</v>
      </c>
      <c r="F11" s="29" t="inlineStr">
        <is>
          <t>Сидоров В. (электрик)</t>
        </is>
      </c>
      <c r="G11" s="29" t="inlineStr">
        <is>
          <t>Выполнено по чек-листу</t>
        </is>
      </c>
      <c r="H11">
        <f>IF(OR(A11="",B11=""),"",B11&amp;"|"&amp;TEXT(A11,"YYYYMM"))</f>
        <v/>
      </c>
    </row>
    <row r="12">
      <c r="A12" s="34" t="n">
        <v>46031</v>
      </c>
      <c r="B12" s="29" t="inlineStr">
        <is>
          <t>ОС-003</t>
        </is>
      </c>
      <c r="C12" s="35">
        <f>IF(B12="","",IFERROR(INDEX(Оборудование!$B$6:$B$65,MATCH(B12,Оборудование!$A$6:$A$65,0)),"нет в реестре"))</f>
        <v/>
      </c>
      <c r="D12" s="29" t="inlineStr">
        <is>
          <t>ТО</t>
        </is>
      </c>
      <c r="E12" s="29" t="n">
        <v>5</v>
      </c>
      <c r="F12" s="29" t="inlineStr">
        <is>
          <t>Сидоров В. (электрик)</t>
        </is>
      </c>
      <c r="G12" s="29" t="inlineStr">
        <is>
          <t>Выполнено по чек-листу</t>
        </is>
      </c>
      <c r="H12">
        <f>IF(OR(A12="",B12=""),"",B12&amp;"|"&amp;TEXT(A12,"YYYYMM"))</f>
        <v/>
      </c>
    </row>
    <row r="13">
      <c r="A13" s="34" t="n">
        <v>46035</v>
      </c>
      <c r="B13" s="29" t="inlineStr">
        <is>
          <t>ОС-002</t>
        </is>
      </c>
      <c r="C13" s="35">
        <f>IF(B13="","",IFERROR(INDEX(Оборудование!$B$6:$B$65,MATCH(B13,Оборудование!$A$6:$A$65,0)),"нет в реестре"))</f>
        <v/>
      </c>
      <c r="D13" s="29" t="inlineStr">
        <is>
          <t>ТО</t>
        </is>
      </c>
      <c r="E13" s="29" t="n">
        <v>7</v>
      </c>
      <c r="F13" s="29" t="inlineStr">
        <is>
          <t>Ремонтная бригада № 1</t>
        </is>
      </c>
      <c r="G13" s="29" t="inlineStr">
        <is>
          <t>Выполнено по чек-листу</t>
        </is>
      </c>
      <c r="H13">
        <f>IF(OR(A13="",B13=""),"",B13&amp;"|"&amp;TEXT(A13,"YYYYMM"))</f>
        <v/>
      </c>
    </row>
    <row r="14">
      <c r="A14" s="34" t="n">
        <v>46037</v>
      </c>
      <c r="B14" s="29" t="inlineStr">
        <is>
          <t>ОС-011</t>
        </is>
      </c>
      <c r="C14" s="35">
        <f>IF(B14="","",IFERROR(INDEX(Оборудование!$B$6:$B$65,MATCH(B14,Оборудование!$A$6:$A$65,0)),"нет в реестре"))</f>
        <v/>
      </c>
      <c r="D14" s="29" t="inlineStr">
        <is>
          <t>ТО</t>
        </is>
      </c>
      <c r="E14" s="29" t="n">
        <v>4</v>
      </c>
      <c r="F14" s="29" t="inlineStr">
        <is>
          <t>Петров А. (слесарь)</t>
        </is>
      </c>
      <c r="G14" s="29" t="inlineStr">
        <is>
          <t>Выполнено по чек-листу</t>
        </is>
      </c>
      <c r="H14">
        <f>IF(OR(A14="",B14=""),"",B14&amp;"|"&amp;TEXT(A14,"YYYYMM"))</f>
        <v/>
      </c>
    </row>
    <row r="15">
      <c r="A15" s="34" t="n">
        <v>46038</v>
      </c>
      <c r="B15" s="29" t="inlineStr">
        <is>
          <t>ОС-006</t>
        </is>
      </c>
      <c r="C15" s="35">
        <f>IF(B15="","",IFERROR(INDEX(Оборудование!$B$6:$B$65,MATCH(B15,Оборудование!$A$6:$A$65,0)),"нет в реестре"))</f>
        <v/>
      </c>
      <c r="D15" s="29" t="inlineStr">
        <is>
          <t>ТО</t>
        </is>
      </c>
      <c r="E15" s="29" t="n">
        <v>4</v>
      </c>
      <c r="F15" s="29" t="inlineStr">
        <is>
          <t>Петров А. (слесарь)</t>
        </is>
      </c>
      <c r="G15" s="29" t="inlineStr">
        <is>
          <t>Выполнено по чек-листу</t>
        </is>
      </c>
      <c r="H15">
        <f>IF(OR(A15="",B15=""),"",B15&amp;"|"&amp;TEXT(A15,"YYYYMM"))</f>
        <v/>
      </c>
    </row>
    <row r="16">
      <c r="A16" s="34" t="n">
        <v>46039</v>
      </c>
      <c r="B16" s="29" t="inlineStr">
        <is>
          <t>ОС-005</t>
        </is>
      </c>
      <c r="C16" s="35">
        <f>IF(B16="","",IFERROR(INDEX(Оборудование!$B$6:$B$65,MATCH(B16,Оборудование!$A$6:$A$65,0)),"нет в реестре"))</f>
        <v/>
      </c>
      <c r="D16" s="29" t="inlineStr">
        <is>
          <t>ТО</t>
        </is>
      </c>
      <c r="E16" s="29" t="n">
        <v>3</v>
      </c>
      <c r="F16" s="29" t="inlineStr">
        <is>
          <t>Петров А. (слесарь)</t>
        </is>
      </c>
      <c r="G16" s="29" t="inlineStr">
        <is>
          <t>Выполнено по чек-листу</t>
        </is>
      </c>
      <c r="H16">
        <f>IF(OR(A16="",B16=""),"",B16&amp;"|"&amp;TEXT(A16,"YYYYMM"))</f>
        <v/>
      </c>
    </row>
    <row r="17">
      <c r="A17" s="34" t="n">
        <v>46042</v>
      </c>
      <c r="B17" s="29" t="inlineStr">
        <is>
          <t>ОС-001</t>
        </is>
      </c>
      <c r="C17" s="35">
        <f>IF(B17="","",IFERROR(INDEX(Оборудование!$B$6:$B$65,MATCH(B17,Оборудование!$A$6:$A$65,0)),"нет в реестре"))</f>
        <v/>
      </c>
      <c r="D17" s="29" t="inlineStr">
        <is>
          <t>ТО</t>
        </is>
      </c>
      <c r="E17" s="29" t="n">
        <v>5</v>
      </c>
      <c r="F17" s="29" t="inlineStr">
        <is>
          <t>Подрядчик</t>
        </is>
      </c>
      <c r="G17" s="29" t="inlineStr">
        <is>
          <t>Выполнено по чек-листу</t>
        </is>
      </c>
      <c r="H17">
        <f>IF(OR(A17="",B17=""),"",B17&amp;"|"&amp;TEXT(A17,"YYYYMM"))</f>
        <v/>
      </c>
    </row>
    <row r="18">
      <c r="A18" s="34" t="n">
        <v>46043</v>
      </c>
      <c r="B18" s="29" t="inlineStr">
        <is>
          <t>ОС-018</t>
        </is>
      </c>
      <c r="C18" s="35">
        <f>IF(B18="","",IFERROR(INDEX(Оборудование!$B$6:$B$65,MATCH(B18,Оборудование!$A$6:$A$65,0)),"нет в реестре"))</f>
        <v/>
      </c>
      <c r="D18" s="29" t="inlineStr">
        <is>
          <t>ТО</t>
        </is>
      </c>
      <c r="E18" s="29" t="n">
        <v>5</v>
      </c>
      <c r="F18" s="29" t="inlineStr">
        <is>
          <t>Петров А. (слесарь)</t>
        </is>
      </c>
      <c r="G18" s="29" t="inlineStr">
        <is>
          <t>Выполнено по чек-листу</t>
        </is>
      </c>
      <c r="H18">
        <f>IF(OR(A18="",B18=""),"",B18&amp;"|"&amp;TEXT(A18,"YYYYMM"))</f>
        <v/>
      </c>
    </row>
    <row r="19">
      <c r="A19" s="34" t="n">
        <v>46046</v>
      </c>
      <c r="B19" s="29" t="inlineStr">
        <is>
          <t>ОС-016</t>
        </is>
      </c>
      <c r="C19" s="35">
        <f>IF(B19="","",IFERROR(INDEX(Оборудование!$B$6:$B$65,MATCH(B19,Оборудование!$A$6:$A$65,0)),"нет в реестре"))</f>
        <v/>
      </c>
      <c r="D19" s="29" t="inlineStr">
        <is>
          <t>ТО</t>
        </is>
      </c>
      <c r="E19" s="29" t="n">
        <v>6</v>
      </c>
      <c r="F19" s="29" t="inlineStr">
        <is>
          <t>Сидоров В. (электрик)</t>
        </is>
      </c>
      <c r="G19" s="29" t="inlineStr">
        <is>
          <t>Выполнено по чек-листу</t>
        </is>
      </c>
      <c r="H19">
        <f>IF(OR(A19="",B19=""),"",B19&amp;"|"&amp;TEXT(A19,"YYYYMM"))</f>
        <v/>
      </c>
    </row>
    <row r="20">
      <c r="A20" s="34" t="n">
        <v>46046</v>
      </c>
      <c r="B20" s="29" t="inlineStr">
        <is>
          <t>ОС-020</t>
        </is>
      </c>
      <c r="C20" s="35">
        <f>IF(B20="","",IFERROR(INDEX(Оборудование!$B$6:$B$65,MATCH(B20,Оборудование!$A$6:$A$65,0)),"нет в реестре"))</f>
        <v/>
      </c>
      <c r="D20" s="29" t="inlineStr">
        <is>
          <t>ТО</t>
        </is>
      </c>
      <c r="E20" s="29" t="n">
        <v>4</v>
      </c>
      <c r="F20" s="29" t="inlineStr">
        <is>
          <t>Сидоров В. (электрик)</t>
        </is>
      </c>
      <c r="G20" s="29" t="inlineStr">
        <is>
          <t>Выполнено по чек-листу</t>
        </is>
      </c>
      <c r="H20">
        <f>IF(OR(A20="",B20=""),"",B20&amp;"|"&amp;TEXT(A20,"YYYYMM"))</f>
        <v/>
      </c>
    </row>
    <row r="21">
      <c r="A21" s="34" t="n">
        <v>46047</v>
      </c>
      <c r="B21" s="29" t="inlineStr">
        <is>
          <t>ОС-009</t>
        </is>
      </c>
      <c r="C21" s="35">
        <f>IF(B21="","",IFERROR(INDEX(Оборудование!$B$6:$B$65,MATCH(B21,Оборудование!$A$6:$A$65,0)),"нет в реестре"))</f>
        <v/>
      </c>
      <c r="D21" s="29" t="inlineStr">
        <is>
          <t>ТО</t>
        </is>
      </c>
      <c r="E21" s="29" t="n">
        <v>3</v>
      </c>
      <c r="F21" s="29" t="inlineStr">
        <is>
          <t>Петров А. (слесарь)</t>
        </is>
      </c>
      <c r="G21" s="29" t="inlineStr">
        <is>
          <t>Выполнено по чек-листу</t>
        </is>
      </c>
      <c r="H21">
        <f>IF(OR(A21="",B21=""),"",B21&amp;"|"&amp;TEXT(A21,"YYYYMM"))</f>
        <v/>
      </c>
    </row>
    <row r="22">
      <c r="A22" s="34" t="n">
        <v>46047</v>
      </c>
      <c r="B22" s="29" t="inlineStr">
        <is>
          <t>ОС-012</t>
        </is>
      </c>
      <c r="C22" s="35">
        <f>IF(B22="","",IFERROR(INDEX(Оборудование!$B$6:$B$65,MATCH(B22,Оборудование!$A$6:$A$65,0)),"нет в реестре"))</f>
        <v/>
      </c>
      <c r="D22" s="29" t="inlineStr">
        <is>
          <t>ТО</t>
        </is>
      </c>
      <c r="E22" s="29" t="n">
        <v>3</v>
      </c>
      <c r="F22" s="29" t="inlineStr">
        <is>
          <t>Подрядчик</t>
        </is>
      </c>
      <c r="G22" s="29" t="inlineStr">
        <is>
          <t>Выполнено по чек-листу</t>
        </is>
      </c>
      <c r="H22">
        <f>IF(OR(A22="",B22=""),"",B22&amp;"|"&amp;TEXT(A22,"YYYYMM"))</f>
        <v/>
      </c>
    </row>
    <row r="23">
      <c r="A23" s="34" t="n">
        <v>46047</v>
      </c>
      <c r="B23" s="29" t="inlineStr">
        <is>
          <t>ОС-013</t>
        </is>
      </c>
      <c r="C23" s="35">
        <f>IF(B23="","",IFERROR(INDEX(Оборудование!$B$6:$B$65,MATCH(B23,Оборудование!$A$6:$A$65,0)),"нет в реестре"))</f>
        <v/>
      </c>
      <c r="D23" s="29" t="inlineStr">
        <is>
          <t>ТО</t>
        </is>
      </c>
      <c r="E23" s="29" t="n">
        <v>2</v>
      </c>
      <c r="F23" s="29" t="inlineStr">
        <is>
          <t>Подрядчик</t>
        </is>
      </c>
      <c r="G23" s="29" t="inlineStr">
        <is>
          <t>Выполнено по чек-листу</t>
        </is>
      </c>
      <c r="H23">
        <f>IF(OR(A23="",B23=""),"",B23&amp;"|"&amp;TEXT(A23,"YYYYMM"))</f>
        <v/>
      </c>
    </row>
    <row r="24">
      <c r="A24" s="34" t="n">
        <v>46061</v>
      </c>
      <c r="B24" s="29" t="inlineStr">
        <is>
          <t>ОС-014</t>
        </is>
      </c>
      <c r="C24" s="35">
        <f>IF(B24="","",IFERROR(INDEX(Оборудование!$B$6:$B$65,MATCH(B24,Оборудование!$A$6:$A$65,0)),"нет в реестре"))</f>
        <v/>
      </c>
      <c r="D24" s="29" t="inlineStr">
        <is>
          <t>ТО</t>
        </is>
      </c>
      <c r="E24" s="29" t="n">
        <v>3</v>
      </c>
      <c r="F24" s="29" t="inlineStr">
        <is>
          <t>Сидоров В. (электрик)</t>
        </is>
      </c>
      <c r="G24" s="29" t="inlineStr">
        <is>
          <t>Выполнено по чек-листу</t>
        </is>
      </c>
      <c r="H24">
        <f>IF(OR(A24="",B24=""),"",B24&amp;"|"&amp;TEXT(A24,"YYYYMM"))</f>
        <v/>
      </c>
    </row>
    <row r="25">
      <c r="A25" s="34" t="n">
        <v>46062</v>
      </c>
      <c r="B25" s="29" t="inlineStr">
        <is>
          <t>ОС-007</t>
        </is>
      </c>
      <c r="C25" s="35">
        <f>IF(B25="","",IFERROR(INDEX(Оборудование!$B$6:$B$65,MATCH(B25,Оборудование!$A$6:$A$65,0)),"нет в реестре"))</f>
        <v/>
      </c>
      <c r="D25" s="29" t="inlineStr">
        <is>
          <t>ТО</t>
        </is>
      </c>
      <c r="E25" s="29" t="n">
        <v>4</v>
      </c>
      <c r="F25" s="29" t="inlineStr">
        <is>
          <t>Ремонтная бригада № 1</t>
        </is>
      </c>
      <c r="G25" s="29" t="inlineStr">
        <is>
          <t>Выполнено по чек-листу</t>
        </is>
      </c>
      <c r="H25">
        <f>IF(OR(A25="",B25=""),"",B25&amp;"|"&amp;TEXT(A25,"YYYYMM"))</f>
        <v/>
      </c>
    </row>
    <row r="26">
      <c r="A26" s="34" t="n">
        <v>46064</v>
      </c>
      <c r="B26" s="29" t="inlineStr">
        <is>
          <t>ОС-008</t>
        </is>
      </c>
      <c r="C26" s="35">
        <f>IF(B26="","",IFERROR(INDEX(Оборудование!$B$6:$B$65,MATCH(B26,Оборудование!$A$6:$A$65,0)),"нет в реестре"))</f>
        <v/>
      </c>
      <c r="D26" s="29" t="inlineStr">
        <is>
          <t>ТО</t>
        </is>
      </c>
      <c r="E26" s="29" t="n">
        <v>2</v>
      </c>
      <c r="F26" s="29" t="inlineStr">
        <is>
          <t>Ремонтная бригада № 1</t>
        </is>
      </c>
      <c r="G26" s="29" t="inlineStr">
        <is>
          <t>Выполнено по чек-листу</t>
        </is>
      </c>
      <c r="H26">
        <f>IF(OR(A26="",B26=""),"",B26&amp;"|"&amp;TEXT(A26,"YYYYMM"))</f>
        <v/>
      </c>
    </row>
    <row r="27">
      <c r="A27" s="34" t="n">
        <v>46065</v>
      </c>
      <c r="B27" s="29" t="inlineStr">
        <is>
          <t>ОС-004</t>
        </is>
      </c>
      <c r="C27" s="35">
        <f>IF(B27="","",IFERROR(INDEX(Оборудование!$B$6:$B$65,MATCH(B27,Оборудование!$A$6:$A$65,0)),"нет в реестре"))</f>
        <v/>
      </c>
      <c r="D27" s="29" t="inlineStr">
        <is>
          <t>ТО</t>
        </is>
      </c>
      <c r="E27" s="29" t="n">
        <v>8</v>
      </c>
      <c r="F27" s="29" t="inlineStr">
        <is>
          <t>Сидоров В. (электрик)</t>
        </is>
      </c>
      <c r="G27" s="29" t="inlineStr">
        <is>
          <t>Выполнено по чек-листу</t>
        </is>
      </c>
      <c r="H27">
        <f>IF(OR(A27="",B27=""),"",B27&amp;"|"&amp;TEXT(A27,"YYYYMM"))</f>
        <v/>
      </c>
    </row>
    <row r="28">
      <c r="A28" s="34" t="n">
        <v>46066</v>
      </c>
      <c r="B28" s="29" t="inlineStr">
        <is>
          <t>ОС-010</t>
        </is>
      </c>
      <c r="C28" s="35">
        <f>IF(B28="","",IFERROR(INDEX(Оборудование!$B$6:$B$65,MATCH(B28,Оборудование!$A$6:$A$65,0)),"нет в реестре"))</f>
        <v/>
      </c>
      <c r="D28" s="29" t="inlineStr">
        <is>
          <t>Т</t>
        </is>
      </c>
      <c r="E28" s="29" t="n">
        <v>37</v>
      </c>
      <c r="F28" s="29" t="inlineStr">
        <is>
          <t>Сидоров В. (электрик)</t>
        </is>
      </c>
      <c r="G28" s="29" t="inlineStr">
        <is>
          <t>Заменены изношенные узлы, проверено</t>
        </is>
      </c>
      <c r="H28">
        <f>IF(OR(A28="",B28=""),"",B28&amp;"|"&amp;TEXT(A28,"YYYYMM"))</f>
        <v/>
      </c>
    </row>
    <row r="29">
      <c r="A29" s="34" t="n">
        <v>46066</v>
      </c>
      <c r="B29" s="29" t="inlineStr">
        <is>
          <t>ОС-015</t>
        </is>
      </c>
      <c r="C29" s="35">
        <f>IF(B29="","",IFERROR(INDEX(Оборудование!$B$6:$B$65,MATCH(B29,Оборудование!$A$6:$A$65,0)),"нет в реестре"))</f>
        <v/>
      </c>
      <c r="D29" s="29" t="inlineStr">
        <is>
          <t>ТО</t>
        </is>
      </c>
      <c r="E29" s="29" t="n">
        <v>4</v>
      </c>
      <c r="F29" s="29" t="inlineStr">
        <is>
          <t>Подрядчик</t>
        </is>
      </c>
      <c r="G29" s="29" t="inlineStr">
        <is>
          <t>Выполнено по чек-листу</t>
        </is>
      </c>
      <c r="H29">
        <f>IF(OR(A29="",B29=""),"",B29&amp;"|"&amp;TEXT(A29,"YYYYMM"))</f>
        <v/>
      </c>
    </row>
    <row r="30">
      <c r="A30" s="34" t="n">
        <v>46067</v>
      </c>
      <c r="B30" s="29" t="inlineStr">
        <is>
          <t>ОС-005</t>
        </is>
      </c>
      <c r="C30" s="35">
        <f>IF(B30="","",IFERROR(INDEX(Оборудование!$B$6:$B$65,MATCH(B30,Оборудование!$A$6:$A$65,0)),"нет в реестре"))</f>
        <v/>
      </c>
      <c r="D30" s="29" t="inlineStr">
        <is>
          <t>ТО</t>
        </is>
      </c>
      <c r="E30" s="29" t="n">
        <v>3</v>
      </c>
      <c r="F30" s="29" t="inlineStr">
        <is>
          <t>Сидоров В. (электрик)</t>
        </is>
      </c>
      <c r="G30" s="29" t="inlineStr">
        <is>
          <t>Выполнено по чек-листу</t>
        </is>
      </c>
      <c r="H30">
        <f>IF(OR(A30="",B30=""),"",B30&amp;"|"&amp;TEXT(A30,"YYYYMM"))</f>
        <v/>
      </c>
    </row>
    <row r="31">
      <c r="A31" s="34" t="n">
        <v>46068</v>
      </c>
      <c r="B31" s="29" t="inlineStr">
        <is>
          <t>ОС-003</t>
        </is>
      </c>
      <c r="C31" s="35">
        <f>IF(B31="","",IFERROR(INDEX(Оборудование!$B$6:$B$65,MATCH(B31,Оборудование!$A$6:$A$65,0)),"нет в реестре"))</f>
        <v/>
      </c>
      <c r="D31" s="29" t="inlineStr">
        <is>
          <t>ТО</t>
        </is>
      </c>
      <c r="E31" s="29" t="n">
        <v>4</v>
      </c>
      <c r="F31" s="29" t="inlineStr">
        <is>
          <t>Подрядчик</t>
        </is>
      </c>
      <c r="G31" s="29" t="inlineStr">
        <is>
          <t>Выполнено по чек-листу</t>
        </is>
      </c>
      <c r="H31">
        <f>IF(OR(A31="",B31=""),"",B31&amp;"|"&amp;TEXT(A31,"YYYYMM"))</f>
        <v/>
      </c>
    </row>
    <row r="32">
      <c r="A32" s="34" t="n">
        <v>46074</v>
      </c>
      <c r="B32" s="29" t="inlineStr">
        <is>
          <t>ОС-001</t>
        </is>
      </c>
      <c r="C32" s="35">
        <f>IF(B32="","",IFERROR(INDEX(Оборудование!$B$6:$B$65,MATCH(B32,Оборудование!$A$6:$A$65,0)),"нет в реестре"))</f>
        <v/>
      </c>
      <c r="D32" s="29" t="inlineStr">
        <is>
          <t>ТО</t>
        </is>
      </c>
      <c r="E32" s="29" t="n">
        <v>4</v>
      </c>
      <c r="F32" s="29" t="inlineStr">
        <is>
          <t>Подрядчик</t>
        </is>
      </c>
      <c r="G32" s="29" t="inlineStr">
        <is>
          <t>Выполнено по чек-листу</t>
        </is>
      </c>
      <c r="H32">
        <f>IF(OR(A32="",B32=""),"",B32&amp;"|"&amp;TEXT(A32,"YYYYMM"))</f>
        <v/>
      </c>
    </row>
    <row r="33">
      <c r="A33" s="34" t="n">
        <v>46074</v>
      </c>
      <c r="B33" s="29" t="inlineStr">
        <is>
          <t>ОС-006</t>
        </is>
      </c>
      <c r="C33" s="35">
        <f>IF(B33="","",IFERROR(INDEX(Оборудование!$B$6:$B$65,MATCH(B33,Оборудование!$A$6:$A$65,0)),"нет в реестре"))</f>
        <v/>
      </c>
      <c r="D33" s="29" t="inlineStr">
        <is>
          <t>Т</t>
        </is>
      </c>
      <c r="E33" s="29" t="n">
        <v>14</v>
      </c>
      <c r="F33" s="29" t="inlineStr">
        <is>
          <t>Подрядчик</t>
        </is>
      </c>
      <c r="G33" s="29" t="inlineStr">
        <is>
          <t>Заменены изношенные узлы, проверено</t>
        </is>
      </c>
      <c r="H33">
        <f>IF(OR(A33="",B33=""),"",B33&amp;"|"&amp;TEXT(A33,"YYYYMM"))</f>
        <v/>
      </c>
    </row>
    <row r="34">
      <c r="A34" s="34" t="n">
        <v>46076</v>
      </c>
      <c r="B34" s="29" t="inlineStr">
        <is>
          <t>ОС-018</t>
        </is>
      </c>
      <c r="C34" s="35">
        <f>IF(B34="","",IFERROR(INDEX(Оборудование!$B$6:$B$65,MATCH(B34,Оборудование!$A$6:$A$65,0)),"нет в реестре"))</f>
        <v/>
      </c>
      <c r="D34" s="29" t="inlineStr">
        <is>
          <t>ТО</t>
        </is>
      </c>
      <c r="E34" s="29" t="n">
        <v>4</v>
      </c>
      <c r="F34" s="29" t="inlineStr">
        <is>
          <t>Петров А. (слесарь)</t>
        </is>
      </c>
      <c r="G34" s="29" t="inlineStr">
        <is>
          <t>Выполнено по чек-листу</t>
        </is>
      </c>
      <c r="H34">
        <f>IF(OR(A34="",B34=""),"",B34&amp;"|"&amp;TEXT(A34,"YYYYMM"))</f>
        <v/>
      </c>
    </row>
    <row r="35">
      <c r="A35" s="34" t="n">
        <v>46078</v>
      </c>
      <c r="B35" s="29" t="inlineStr">
        <is>
          <t>ОС-011</t>
        </is>
      </c>
      <c r="C35" s="35">
        <f>IF(B35="","",IFERROR(INDEX(Оборудование!$B$6:$B$65,MATCH(B35,Оборудование!$A$6:$A$65,0)),"нет в реестре"))</f>
        <v/>
      </c>
      <c r="D35" s="29" t="inlineStr">
        <is>
          <t>ТО</t>
        </is>
      </c>
      <c r="E35" s="29" t="n">
        <v>4</v>
      </c>
      <c r="F35" s="29" t="inlineStr">
        <is>
          <t>Подрядчик</t>
        </is>
      </c>
      <c r="G35" s="29" t="inlineStr">
        <is>
          <t>Выполнено по чек-листу</t>
        </is>
      </c>
      <c r="H35">
        <f>IF(OR(A35="",B35=""),"",B35&amp;"|"&amp;TEXT(A35,"YYYYMM"))</f>
        <v/>
      </c>
    </row>
    <row r="36">
      <c r="A36" s="34" t="n">
        <v>46079</v>
      </c>
      <c r="B36" s="29" t="inlineStr">
        <is>
          <t>ОС-009</t>
        </is>
      </c>
      <c r="C36" s="35">
        <f>IF(B36="","",IFERROR(INDEX(Оборудование!$B$6:$B$65,MATCH(B36,Оборудование!$A$6:$A$65,0)),"нет в реестре"))</f>
        <v/>
      </c>
      <c r="D36" s="29" t="inlineStr">
        <is>
          <t>ТО</t>
        </is>
      </c>
      <c r="E36" s="29" t="n">
        <v>2</v>
      </c>
      <c r="F36" s="29" t="inlineStr">
        <is>
          <t>Подрядчик</t>
        </is>
      </c>
      <c r="G36" s="29" t="inlineStr">
        <is>
          <t>Выполнено по чек-листу</t>
        </is>
      </c>
      <c r="H36">
        <f>IF(OR(A36="",B36=""),"",B36&amp;"|"&amp;TEXT(A36,"YYYYMM"))</f>
        <v/>
      </c>
    </row>
    <row r="37">
      <c r="A37" s="34" t="n">
        <v>46079</v>
      </c>
      <c r="B37" s="29" t="inlineStr">
        <is>
          <t>ОС-020</t>
        </is>
      </c>
      <c r="C37" s="35">
        <f>IF(B37="","",IFERROR(INDEX(Оборудование!$B$6:$B$65,MATCH(B37,Оборудование!$A$6:$A$65,0)),"нет в реестре"))</f>
        <v/>
      </c>
      <c r="D37" s="29" t="inlineStr">
        <is>
          <t>ТО</t>
        </is>
      </c>
      <c r="E37" s="29" t="n">
        <v>4</v>
      </c>
      <c r="F37" s="29" t="inlineStr">
        <is>
          <t>Подрядчик</t>
        </is>
      </c>
      <c r="G37" s="29" t="inlineStr">
        <is>
          <t>Выполнено по чек-листу</t>
        </is>
      </c>
      <c r="H37">
        <f>IF(OR(A37="",B37=""),"",B37&amp;"|"&amp;TEXT(A37,"YYYYMM"))</f>
        <v/>
      </c>
    </row>
    <row r="38">
      <c r="A38" s="34" t="n">
        <v>46084</v>
      </c>
      <c r="B38" s="29" t="inlineStr">
        <is>
          <t>ОС-003</t>
        </is>
      </c>
      <c r="C38" s="35">
        <f>IF(B38="","",IFERROR(INDEX(Оборудование!$B$6:$B$65,MATCH(B38,Оборудование!$A$6:$A$65,0)),"нет в реестре"))</f>
        <v/>
      </c>
      <c r="D38" s="29" t="inlineStr">
        <is>
          <t>ТО</t>
        </is>
      </c>
      <c r="E38" s="29" t="n">
        <v>4</v>
      </c>
      <c r="F38" s="29" t="inlineStr">
        <is>
          <t>Ремонтная бригада № 1</t>
        </is>
      </c>
      <c r="G38" s="29" t="inlineStr">
        <is>
          <t>Выполнено по чек-листу</t>
        </is>
      </c>
      <c r="H38">
        <f>IF(OR(A38="",B38=""),"",B38&amp;"|"&amp;TEXT(A38,"YYYYMM"))</f>
        <v/>
      </c>
    </row>
    <row r="39">
      <c r="A39" s="34" t="n">
        <v>46084</v>
      </c>
      <c r="B39" s="29" t="inlineStr">
        <is>
          <t>ОС-006</t>
        </is>
      </c>
      <c r="C39" s="35">
        <f>IF(B39="","",IFERROR(INDEX(Оборудование!$B$6:$B$65,MATCH(B39,Оборудование!$A$6:$A$65,0)),"нет в реестре"))</f>
        <v/>
      </c>
      <c r="D39" s="29" t="inlineStr">
        <is>
          <t>ТО</t>
        </is>
      </c>
      <c r="E39" s="29" t="n">
        <v>3</v>
      </c>
      <c r="F39" s="29" t="inlineStr">
        <is>
          <t>Петров А. (слесарь)</t>
        </is>
      </c>
      <c r="G39" s="29" t="inlineStr">
        <is>
          <t>Выполнено по чек-листу</t>
        </is>
      </c>
      <c r="H39">
        <f>IF(OR(A39="",B39=""),"",B39&amp;"|"&amp;TEXT(A39,"YYYYMM"))</f>
        <v/>
      </c>
    </row>
    <row r="40">
      <c r="A40" s="34" t="n">
        <v>46087</v>
      </c>
      <c r="B40" s="29" t="inlineStr">
        <is>
          <t>ОС-002</t>
        </is>
      </c>
      <c r="C40" s="35">
        <f>IF(B40="","",IFERROR(INDEX(Оборудование!$B$6:$B$65,MATCH(B40,Оборудование!$A$6:$A$65,0)),"нет в реестре"))</f>
        <v/>
      </c>
      <c r="D40" s="29" t="inlineStr">
        <is>
          <t>ТО</t>
        </is>
      </c>
      <c r="E40" s="29" t="n">
        <v>6</v>
      </c>
      <c r="F40" s="29" t="inlineStr">
        <is>
          <t>Ремонтная бригада № 1</t>
        </is>
      </c>
      <c r="G40" s="29" t="inlineStr">
        <is>
          <t>Выполнено по чек-листу</t>
        </is>
      </c>
      <c r="H40">
        <f>IF(OR(A40="",B40=""),"",B40&amp;"|"&amp;TEXT(A40,"YYYYMM"))</f>
        <v/>
      </c>
    </row>
    <row r="41">
      <c r="A41" s="34" t="n">
        <v>46089</v>
      </c>
      <c r="B41" s="29" t="inlineStr">
        <is>
          <t>ОС-001</t>
        </is>
      </c>
      <c r="C41" s="35">
        <f>IF(B41="","",IFERROR(INDEX(Оборудование!$B$6:$B$65,MATCH(B41,Оборудование!$A$6:$A$65,0)),"нет в реестре"))</f>
        <v/>
      </c>
      <c r="D41" s="29" t="inlineStr">
        <is>
          <t>Т</t>
        </is>
      </c>
      <c r="E41" s="29" t="n">
        <v>14</v>
      </c>
      <c r="F41" s="29" t="inlineStr">
        <is>
          <t>Ремонтная бригада № 1</t>
        </is>
      </c>
      <c r="G41" s="29" t="inlineStr">
        <is>
          <t>Заменены изношенные узлы, проверено</t>
        </is>
      </c>
      <c r="H41">
        <f>IF(OR(A41="",B41=""),"",B41&amp;"|"&amp;TEXT(A41,"YYYYMM"))</f>
        <v/>
      </c>
    </row>
    <row r="42">
      <c r="A42" s="34" t="n">
        <v>46089</v>
      </c>
      <c r="B42" s="29" t="inlineStr">
        <is>
          <t>ОС-004</t>
        </is>
      </c>
      <c r="C42" s="35">
        <f>IF(B42="","",IFERROR(INDEX(Оборудование!$B$6:$B$65,MATCH(B42,Оборудование!$A$6:$A$65,0)),"нет в реестре"))</f>
        <v/>
      </c>
      <c r="D42" s="29" t="inlineStr">
        <is>
          <t>ТО</t>
        </is>
      </c>
      <c r="E42" s="29" t="n">
        <v>7</v>
      </c>
      <c r="F42" s="29" t="inlineStr">
        <is>
          <t>Сидоров В. (электрик)</t>
        </is>
      </c>
      <c r="G42" s="29" t="inlineStr">
        <is>
          <t>Выполнено по чек-листу</t>
        </is>
      </c>
      <c r="H42">
        <f>IF(OR(A42="",B42=""),"",B42&amp;"|"&amp;TEXT(A42,"YYYYMM"))</f>
        <v/>
      </c>
    </row>
    <row r="43">
      <c r="A43" s="34" t="n">
        <v>46089</v>
      </c>
      <c r="B43" s="29" t="inlineStr">
        <is>
          <t>ОС-018</t>
        </is>
      </c>
      <c r="C43" s="35">
        <f>IF(B43="","",IFERROR(INDEX(Оборудование!$B$6:$B$65,MATCH(B43,Оборудование!$A$6:$A$65,0)),"нет в реестре"))</f>
        <v/>
      </c>
      <c r="D43" s="29" t="inlineStr">
        <is>
          <t>ТО</t>
        </is>
      </c>
      <c r="E43" s="29" t="n">
        <v>4</v>
      </c>
      <c r="F43" s="29" t="inlineStr">
        <is>
          <t>Сидоров В. (электрик)</t>
        </is>
      </c>
      <c r="G43" s="29" t="inlineStr">
        <is>
          <t>Выполнено по чек-листу</t>
        </is>
      </c>
      <c r="H43">
        <f>IF(OR(A43="",B43=""),"",B43&amp;"|"&amp;TEXT(A43,"YYYYMM"))</f>
        <v/>
      </c>
    </row>
    <row r="44">
      <c r="A44" s="34" t="n">
        <v>46090</v>
      </c>
      <c r="B44" s="29" t="inlineStr">
        <is>
          <t>ОС-015</t>
        </is>
      </c>
      <c r="C44" s="35">
        <f>IF(B44="","",IFERROR(INDEX(Оборудование!$B$6:$B$65,MATCH(B44,Оборудование!$A$6:$A$65,0)),"нет в реестре"))</f>
        <v/>
      </c>
      <c r="D44" s="29" t="inlineStr">
        <is>
          <t>ТО</t>
        </is>
      </c>
      <c r="E44" s="29" t="n">
        <v>3</v>
      </c>
      <c r="F44" s="29" t="inlineStr">
        <is>
          <t>Ремонтная бригада № 1</t>
        </is>
      </c>
      <c r="G44" s="29" t="inlineStr">
        <is>
          <t>Выполнено по чек-листу</t>
        </is>
      </c>
      <c r="H44">
        <f>IF(OR(A44="",B44=""),"",B44&amp;"|"&amp;TEXT(A44,"YYYYMM"))</f>
        <v/>
      </c>
    </row>
    <row r="45">
      <c r="A45" s="34" t="n">
        <v>46093</v>
      </c>
      <c r="B45" s="29" t="inlineStr">
        <is>
          <t>ОС-014</t>
        </is>
      </c>
      <c r="C45" s="35">
        <f>IF(B45="","",IFERROR(INDEX(Оборудование!$B$6:$B$65,MATCH(B45,Оборудование!$A$6:$A$65,0)),"нет в реестре"))</f>
        <v/>
      </c>
      <c r="D45" s="29" t="inlineStr">
        <is>
          <t>ТО</t>
        </is>
      </c>
      <c r="E45" s="29" t="n">
        <v>4</v>
      </c>
      <c r="F45" s="29" t="inlineStr">
        <is>
          <t>Петров А. (слесарь)</t>
        </is>
      </c>
      <c r="G45" s="29" t="inlineStr">
        <is>
          <t>Выполнено по чек-листу</t>
        </is>
      </c>
      <c r="H45">
        <f>IF(OR(A45="",B45=""),"",B45&amp;"|"&amp;TEXT(A45,"YYYYMM"))</f>
        <v/>
      </c>
    </row>
    <row r="46">
      <c r="A46" s="34" t="n">
        <v>46096</v>
      </c>
      <c r="B46" s="29" t="inlineStr">
        <is>
          <t>ОС-011</t>
        </is>
      </c>
      <c r="C46" s="35">
        <f>IF(B46="","",IFERROR(INDEX(Оборудование!$B$6:$B$65,MATCH(B46,Оборудование!$A$6:$A$65,0)),"нет в реестре"))</f>
        <v/>
      </c>
      <c r="D46" s="29" t="inlineStr">
        <is>
          <t>ТО</t>
        </is>
      </c>
      <c r="E46" s="29" t="n">
        <v>4</v>
      </c>
      <c r="F46" s="29" t="inlineStr">
        <is>
          <t>Подрядчик</t>
        </is>
      </c>
      <c r="G46" s="29" t="inlineStr">
        <is>
          <t>Выполнено по чек-листу</t>
        </is>
      </c>
      <c r="H46">
        <f>IF(OR(A46="",B46=""),"",B46&amp;"|"&amp;TEXT(A46,"YYYYMM"))</f>
        <v/>
      </c>
    </row>
    <row r="47">
      <c r="A47" s="34" t="n">
        <v>46097</v>
      </c>
      <c r="B47" s="29" t="inlineStr">
        <is>
          <t>ОС-019</t>
        </is>
      </c>
      <c r="C47" s="35">
        <f>IF(B47="","",IFERROR(INDEX(Оборудование!$B$6:$B$65,MATCH(B47,Оборудование!$A$6:$A$65,0)),"нет в реестре"))</f>
        <v/>
      </c>
      <c r="D47" s="29" t="inlineStr">
        <is>
          <t>Т</t>
        </is>
      </c>
      <c r="E47" s="29" t="n">
        <v>9</v>
      </c>
      <c r="F47" s="29" t="inlineStr">
        <is>
          <t>Ремонтная бригада № 1</t>
        </is>
      </c>
      <c r="G47" s="29" t="inlineStr">
        <is>
          <t>Заменены изношенные узлы, проверено</t>
        </is>
      </c>
      <c r="H47">
        <f>IF(OR(A47="",B47=""),"",B47&amp;"|"&amp;TEXT(A47,"YYYYMM"))</f>
        <v/>
      </c>
    </row>
    <row r="48">
      <c r="A48" s="34" t="n">
        <v>46098</v>
      </c>
      <c r="B48" s="29" t="inlineStr">
        <is>
          <t>ОС-007</t>
        </is>
      </c>
      <c r="C48" s="35">
        <f>IF(B48="","",IFERROR(INDEX(Оборудование!$B$6:$B$65,MATCH(B48,Оборудование!$A$6:$A$65,0)),"нет в реестре"))</f>
        <v/>
      </c>
      <c r="D48" s="29" t="inlineStr">
        <is>
          <t>ТО</t>
        </is>
      </c>
      <c r="E48" s="29" t="n">
        <v>4</v>
      </c>
      <c r="F48" s="29" t="inlineStr">
        <is>
          <t>Сидоров В. (электрик)</t>
        </is>
      </c>
      <c r="G48" s="29" t="inlineStr">
        <is>
          <t>Выполнено по чек-листу</t>
        </is>
      </c>
      <c r="H48">
        <f>IF(OR(A48="",B48=""),"",B48&amp;"|"&amp;TEXT(A48,"YYYYMM"))</f>
        <v/>
      </c>
    </row>
    <row r="49">
      <c r="A49" s="34" t="n">
        <v>46100</v>
      </c>
      <c r="B49" s="29" t="inlineStr">
        <is>
          <t>ОС-010</t>
        </is>
      </c>
      <c r="C49" s="35">
        <f>IF(B49="","",IFERROR(INDEX(Оборудование!$B$6:$B$65,MATCH(B49,Оборудование!$A$6:$A$65,0)),"нет в реестре"))</f>
        <v/>
      </c>
      <c r="D49" s="29" t="inlineStr">
        <is>
          <t>ТО</t>
        </is>
      </c>
      <c r="E49" s="29" t="n">
        <v>8</v>
      </c>
      <c r="F49" s="29" t="inlineStr">
        <is>
          <t>Подрядчик</t>
        </is>
      </c>
      <c r="G49" s="29" t="inlineStr">
        <is>
          <t>Выполнено по чек-листу</t>
        </is>
      </c>
      <c r="H49">
        <f>IF(OR(A49="",B49=""),"",B49&amp;"|"&amp;TEXT(A49,"YYYYMM"))</f>
        <v/>
      </c>
    </row>
    <row r="50">
      <c r="A50" s="34" t="n">
        <v>46100</v>
      </c>
      <c r="B50" s="29" t="inlineStr">
        <is>
          <t>ОС-012</t>
        </is>
      </c>
      <c r="C50" s="35">
        <f>IF(B50="","",IFERROR(INDEX(Оборудование!$B$6:$B$65,MATCH(B50,Оборудование!$A$6:$A$65,0)),"нет в реестре"))</f>
        <v/>
      </c>
      <c r="D50" s="29" t="inlineStr">
        <is>
          <t>Т</t>
        </is>
      </c>
      <c r="E50" s="29" t="n">
        <v>14</v>
      </c>
      <c r="F50" s="29" t="inlineStr">
        <is>
          <t>Сидоров В. (электрик)</t>
        </is>
      </c>
      <c r="G50" s="29" t="inlineStr">
        <is>
          <t>Заменены изношенные узлы, проверено</t>
        </is>
      </c>
      <c r="H50">
        <f>IF(OR(A50="",B50=""),"",B50&amp;"|"&amp;TEXT(A50,"YYYYMM"))</f>
        <v/>
      </c>
    </row>
    <row r="51">
      <c r="A51" s="34" t="n">
        <v>46102</v>
      </c>
      <c r="B51" s="29" t="inlineStr">
        <is>
          <t>ОС-008</t>
        </is>
      </c>
      <c r="C51" s="35">
        <f>IF(B51="","",IFERROR(INDEX(Оборудование!$B$6:$B$65,MATCH(B51,Оборудование!$A$6:$A$65,0)),"нет в реестре"))</f>
        <v/>
      </c>
      <c r="D51" s="29" t="inlineStr">
        <is>
          <t>Т</t>
        </is>
      </c>
      <c r="E51" s="29" t="n">
        <v>5</v>
      </c>
      <c r="F51" s="29" t="inlineStr">
        <is>
          <t>Сидоров В. (электрик)</t>
        </is>
      </c>
      <c r="G51" s="29" t="inlineStr">
        <is>
          <t>Заменены изношенные узлы, проверено</t>
        </is>
      </c>
      <c r="H51">
        <f>IF(OR(A51="",B51=""),"",B51&amp;"|"&amp;TEXT(A51,"YYYYMM"))</f>
        <v/>
      </c>
    </row>
    <row r="52">
      <c r="A52" s="34" t="n">
        <v>46102</v>
      </c>
      <c r="B52" s="29" t="inlineStr">
        <is>
          <t>ОС-017</t>
        </is>
      </c>
      <c r="C52" s="35">
        <f>IF(B52="","",IFERROR(INDEX(Оборудование!$B$6:$B$65,MATCH(B52,Оборудование!$A$6:$A$65,0)),"нет в реестре"))</f>
        <v/>
      </c>
      <c r="D52" s="29" t="inlineStr">
        <is>
          <t>ТО</t>
        </is>
      </c>
      <c r="E52" s="29" t="n">
        <v>3</v>
      </c>
      <c r="F52" s="29" t="inlineStr">
        <is>
          <t>Петров А. (слесарь)</t>
        </is>
      </c>
      <c r="G52" s="29" t="inlineStr">
        <is>
          <t>Выполнено по чек-листу</t>
        </is>
      </c>
      <c r="H52">
        <f>IF(OR(A52="",B52=""),"",B52&amp;"|"&amp;TEXT(A52,"YYYYMM"))</f>
        <v/>
      </c>
    </row>
    <row r="53">
      <c r="A53" s="34" t="n">
        <v>46104</v>
      </c>
      <c r="B53" s="29" t="inlineStr">
        <is>
          <t>ОС-009</t>
        </is>
      </c>
      <c r="C53" s="35">
        <f>IF(B53="","",IFERROR(INDEX(Оборудование!$B$6:$B$65,MATCH(B53,Оборудование!$A$6:$A$65,0)),"нет в реестре"))</f>
        <v/>
      </c>
      <c r="D53" s="29" t="inlineStr">
        <is>
          <t>ТО</t>
        </is>
      </c>
      <c r="E53" s="29" t="n">
        <v>2</v>
      </c>
      <c r="F53" s="29" t="inlineStr">
        <is>
          <t>Петров А. (слесарь)</t>
        </is>
      </c>
      <c r="G53" s="29" t="inlineStr">
        <is>
          <t>Выполнено по чек-листу</t>
        </is>
      </c>
      <c r="H53">
        <f>IF(OR(A53="",B53=""),"",B53&amp;"|"&amp;TEXT(A53,"YYYYMM"))</f>
        <v/>
      </c>
    </row>
    <row r="54">
      <c r="A54" s="34" t="n">
        <v>46115</v>
      </c>
      <c r="B54" s="29" t="inlineStr">
        <is>
          <t>ОС-002</t>
        </is>
      </c>
      <c r="C54" s="35">
        <f>IF(B54="","",IFERROR(INDEX(Оборудование!$B$6:$B$65,MATCH(B54,Оборудование!$A$6:$A$65,0)),"нет в реестре"))</f>
        <v/>
      </c>
      <c r="D54" s="29" t="inlineStr">
        <is>
          <t>Т</t>
        </is>
      </c>
      <c r="E54" s="29" t="n">
        <v>30</v>
      </c>
      <c r="F54" s="29" t="inlineStr">
        <is>
          <t>Петров А. (слесарь)</t>
        </is>
      </c>
      <c r="G54" s="29" t="inlineStr">
        <is>
          <t>Заменены изношенные узлы, проверено</t>
        </is>
      </c>
      <c r="H54">
        <f>IF(OR(A54="",B54=""),"",B54&amp;"|"&amp;TEXT(A54,"YYYYMM"))</f>
        <v/>
      </c>
    </row>
    <row r="55">
      <c r="A55" s="34" t="n">
        <v>46115</v>
      </c>
      <c r="B55" s="29" t="inlineStr">
        <is>
          <t>ОС-003</t>
        </is>
      </c>
      <c r="C55" s="35">
        <f>IF(B55="","",IFERROR(INDEX(Оборудование!$B$6:$B$65,MATCH(B55,Оборудование!$A$6:$A$65,0)),"нет в реестре"))</f>
        <v/>
      </c>
      <c r="D55" s="29" t="inlineStr">
        <is>
          <t>ТО</t>
        </is>
      </c>
      <c r="E55" s="29" t="n">
        <v>4</v>
      </c>
      <c r="F55" s="29" t="inlineStr">
        <is>
          <t>Подрядчик</t>
        </is>
      </c>
      <c r="G55" s="29" t="inlineStr">
        <is>
          <t>Выполнено по чек-листу</t>
        </is>
      </c>
      <c r="H55">
        <f>IF(OR(A55="",B55=""),"",B55&amp;"|"&amp;TEXT(A55,"YYYYMM"))</f>
        <v/>
      </c>
    </row>
    <row r="56">
      <c r="A56" s="34" t="n">
        <v>46115</v>
      </c>
      <c r="B56" s="29" t="inlineStr">
        <is>
          <t>ОС-013</t>
        </is>
      </c>
      <c r="C56" s="35">
        <f>IF(B56="","",IFERROR(INDEX(Оборудование!$B$6:$B$65,MATCH(B56,Оборудование!$A$6:$A$65,0)),"нет в реестре"))</f>
        <v/>
      </c>
      <c r="D56" s="29" t="inlineStr">
        <is>
          <t>ТО</t>
        </is>
      </c>
      <c r="E56" s="29" t="n">
        <v>2</v>
      </c>
      <c r="F56" s="29" t="inlineStr">
        <is>
          <t>Ремонтная бригада № 1</t>
        </is>
      </c>
      <c r="G56" s="29" t="inlineStr">
        <is>
          <t>Выполнено по чек-листу</t>
        </is>
      </c>
      <c r="H56">
        <f>IF(OR(A56="",B56=""),"",B56&amp;"|"&amp;TEXT(A56,"YYYYMM"))</f>
        <v/>
      </c>
    </row>
    <row r="57">
      <c r="A57" s="34" t="n">
        <v>46119</v>
      </c>
      <c r="B57" s="29" t="inlineStr">
        <is>
          <t>ОС-014</t>
        </is>
      </c>
      <c r="C57" s="35">
        <f>IF(B57="","",IFERROR(INDEX(Оборудование!$B$6:$B$65,MATCH(B57,Оборудование!$A$6:$A$65,0)),"нет в реестре"))</f>
        <v/>
      </c>
      <c r="D57" s="29" t="inlineStr">
        <is>
          <t>ТО</t>
        </is>
      </c>
      <c r="E57" s="29" t="n">
        <v>4</v>
      </c>
      <c r="F57" s="29" t="inlineStr">
        <is>
          <t>Подрядчик</t>
        </is>
      </c>
      <c r="G57" s="29" t="inlineStr">
        <is>
          <t>Выполнено по чек-листу</t>
        </is>
      </c>
      <c r="H57">
        <f>IF(OR(A57="",B57=""),"",B57&amp;"|"&amp;TEXT(A57,"YYYYMM"))</f>
        <v/>
      </c>
    </row>
    <row r="58">
      <c r="A58" s="34" t="n">
        <v>46121</v>
      </c>
      <c r="B58" s="29" t="inlineStr">
        <is>
          <t>ОС-008</t>
        </is>
      </c>
      <c r="C58" s="35">
        <f>IF(B58="","",IFERROR(INDEX(Оборудование!$B$6:$B$65,MATCH(B58,Оборудование!$A$6:$A$65,0)),"нет в реестре"))</f>
        <v/>
      </c>
      <c r="D58" s="29" t="inlineStr">
        <is>
          <t>ТО</t>
        </is>
      </c>
      <c r="E58" s="29" t="n">
        <v>2</v>
      </c>
      <c r="F58" s="29" t="inlineStr">
        <is>
          <t>Ремонтная бригада № 1</t>
        </is>
      </c>
      <c r="G58" s="29" t="inlineStr">
        <is>
          <t>Выполнено по чек-листу</t>
        </is>
      </c>
      <c r="H58">
        <f>IF(OR(A58="",B58=""),"",B58&amp;"|"&amp;TEXT(A58,"YYYYMM"))</f>
        <v/>
      </c>
    </row>
    <row r="59">
      <c r="A59" s="34" t="n">
        <v>46122</v>
      </c>
      <c r="B59" s="29" t="inlineStr">
        <is>
          <t>ОС-019</t>
        </is>
      </c>
      <c r="C59" s="35">
        <f>IF(B59="","",IFERROR(INDEX(Оборудование!$B$6:$B$65,MATCH(B59,Оборудование!$A$6:$A$65,0)),"нет в реестре"))</f>
        <v/>
      </c>
      <c r="D59" s="29" t="inlineStr">
        <is>
          <t>ТО</t>
        </is>
      </c>
      <c r="E59" s="29" t="n">
        <v>2</v>
      </c>
      <c r="F59" s="29" t="inlineStr">
        <is>
          <t>Петров А. (слесарь)</t>
        </is>
      </c>
      <c r="G59" s="29" t="inlineStr">
        <is>
          <t>Выполнено по чек-листу</t>
        </is>
      </c>
      <c r="H59">
        <f>IF(OR(A59="",B59=""),"",B59&amp;"|"&amp;TEXT(A59,"YYYYMM"))</f>
        <v/>
      </c>
    </row>
    <row r="60">
      <c r="A60" s="34" t="n">
        <v>46123</v>
      </c>
      <c r="B60" s="29" t="inlineStr">
        <is>
          <t>ОС-015</t>
        </is>
      </c>
      <c r="C60" s="35">
        <f>IF(B60="","",IFERROR(INDEX(Оборудование!$B$6:$B$65,MATCH(B60,Оборудование!$A$6:$A$65,0)),"нет в реестре"))</f>
        <v/>
      </c>
      <c r="D60" s="29" t="inlineStr">
        <is>
          <t>ТО</t>
        </is>
      </c>
      <c r="E60" s="29" t="n">
        <v>3</v>
      </c>
      <c r="F60" s="29" t="inlineStr">
        <is>
          <t>Петров А. (слесарь)</t>
        </is>
      </c>
      <c r="G60" s="29" t="inlineStr">
        <is>
          <t>Выполнено по чек-листу</t>
        </is>
      </c>
      <c r="H60">
        <f>IF(OR(A60="",B60=""),"",B60&amp;"|"&amp;TEXT(A60,"YYYYMM"))</f>
        <v/>
      </c>
    </row>
    <row r="61">
      <c r="A61" s="34" t="n">
        <v>46125</v>
      </c>
      <c r="B61" s="29" t="inlineStr">
        <is>
          <t>ОС-011</t>
        </is>
      </c>
      <c r="C61" s="35">
        <f>IF(B61="","",IFERROR(INDEX(Оборудование!$B$6:$B$65,MATCH(B61,Оборудование!$A$6:$A$65,0)),"нет в реестре"))</f>
        <v/>
      </c>
      <c r="D61" s="29" t="inlineStr">
        <is>
          <t>ТО</t>
        </is>
      </c>
      <c r="E61" s="29" t="n">
        <v>4</v>
      </c>
      <c r="F61" s="29" t="inlineStr">
        <is>
          <t>Подрядчик</t>
        </is>
      </c>
      <c r="G61" s="29" t="inlineStr">
        <is>
          <t>Выполнено по чек-листу</t>
        </is>
      </c>
      <c r="H61">
        <f>IF(OR(A61="",B61=""),"",B61&amp;"|"&amp;TEXT(A61,"YYYYMM"))</f>
        <v/>
      </c>
    </row>
    <row r="62">
      <c r="A62" s="34" t="n">
        <v>46127</v>
      </c>
      <c r="B62" s="29" t="inlineStr">
        <is>
          <t>ОС-004</t>
        </is>
      </c>
      <c r="C62" s="35">
        <f>IF(B62="","",IFERROR(INDEX(Оборудование!$B$6:$B$65,MATCH(B62,Оборудование!$A$6:$A$65,0)),"нет в реестре"))</f>
        <v/>
      </c>
      <c r="D62" s="29" t="inlineStr">
        <is>
          <t>ТО</t>
        </is>
      </c>
      <c r="E62" s="29" t="n">
        <v>7</v>
      </c>
      <c r="F62" s="29" t="inlineStr">
        <is>
          <t>Петров А. (слесарь)</t>
        </is>
      </c>
      <c r="G62" s="29" t="inlineStr">
        <is>
          <t>Выполнено по чек-листу</t>
        </is>
      </c>
      <c r="H62">
        <f>IF(OR(A62="",B62=""),"",B62&amp;"|"&amp;TEXT(A62,"YYYYMM"))</f>
        <v/>
      </c>
    </row>
    <row r="63">
      <c r="A63" s="34" t="n">
        <v>46129</v>
      </c>
      <c r="B63" s="29" t="inlineStr">
        <is>
          <t>ОС-005</t>
        </is>
      </c>
      <c r="C63" s="35">
        <f>IF(B63="","",IFERROR(INDEX(Оборудование!$B$6:$B$65,MATCH(B63,Оборудование!$A$6:$A$65,0)),"нет в реестре"))</f>
        <v/>
      </c>
      <c r="D63" s="29" t="inlineStr">
        <is>
          <t>ТО</t>
        </is>
      </c>
      <c r="E63" s="29" t="n">
        <v>4</v>
      </c>
      <c r="F63" s="29" t="inlineStr">
        <is>
          <t>Сидоров В. (электрик)</t>
        </is>
      </c>
      <c r="G63" s="29" t="inlineStr">
        <is>
          <t>Выполнено по чек-листу</t>
        </is>
      </c>
      <c r="H63">
        <f>IF(OR(A63="",B63=""),"",B63&amp;"|"&amp;TEXT(A63,"YYYYMM"))</f>
        <v/>
      </c>
    </row>
    <row r="64">
      <c r="A64" s="34" t="n">
        <v>46130</v>
      </c>
      <c r="B64" s="29" t="inlineStr">
        <is>
          <t>ОС-010</t>
        </is>
      </c>
      <c r="C64" s="35">
        <f>IF(B64="","",IFERROR(INDEX(Оборудование!$B$6:$B$65,MATCH(B64,Оборудование!$A$6:$A$65,0)),"нет в реестре"))</f>
        <v/>
      </c>
      <c r="D64" s="29" t="inlineStr">
        <is>
          <t>ТО</t>
        </is>
      </c>
      <c r="E64" s="29" t="n">
        <v>7</v>
      </c>
      <c r="F64" s="29" t="inlineStr">
        <is>
          <t>Петров А. (слесарь)</t>
        </is>
      </c>
      <c r="G64" s="29" t="inlineStr">
        <is>
          <t>Выполнено по чек-листу</t>
        </is>
      </c>
      <c r="H64">
        <f>IF(OR(A64="",B64=""),"",B64&amp;"|"&amp;TEXT(A64,"YYYYMM"))</f>
        <v/>
      </c>
    </row>
    <row r="65">
      <c r="A65" s="34" t="n">
        <v>46131</v>
      </c>
      <c r="B65" s="29" t="inlineStr">
        <is>
          <t>ОС-020</t>
        </is>
      </c>
      <c r="C65" s="35">
        <f>IF(B65="","",IFERROR(INDEX(Оборудование!$B$6:$B$65,MATCH(B65,Оборудование!$A$6:$A$65,0)),"нет в реестре"))</f>
        <v/>
      </c>
      <c r="D65" s="29" t="inlineStr">
        <is>
          <t>ТО</t>
        </is>
      </c>
      <c r="E65" s="29" t="n">
        <v>5</v>
      </c>
      <c r="F65" s="29" t="inlineStr">
        <is>
          <t>Ремонтная бригада № 1</t>
        </is>
      </c>
      <c r="G65" s="29" t="inlineStr">
        <is>
          <t>Выполнено по чек-листу</t>
        </is>
      </c>
      <c r="H65">
        <f>IF(OR(A65="",B65=""),"",B65&amp;"|"&amp;TEXT(A65,"YYYYMM"))</f>
        <v/>
      </c>
    </row>
    <row r="66">
      <c r="A66" s="34" t="n">
        <v>46132</v>
      </c>
      <c r="B66" s="29" t="inlineStr">
        <is>
          <t>ОС-001</t>
        </is>
      </c>
      <c r="C66" s="35">
        <f>IF(B66="","",IFERROR(INDEX(Оборудование!$B$6:$B$65,MATCH(B66,Оборудование!$A$6:$A$65,0)),"нет в реестре"))</f>
        <v/>
      </c>
      <c r="D66" s="29" t="inlineStr">
        <is>
          <t>ТО</t>
        </is>
      </c>
      <c r="E66" s="29" t="n">
        <v>5</v>
      </c>
      <c r="F66" s="29" t="inlineStr">
        <is>
          <t>Петров А. (слесарь)</t>
        </is>
      </c>
      <c r="G66" s="29" t="inlineStr">
        <is>
          <t>Выполнено по чек-листу</t>
        </is>
      </c>
      <c r="H66">
        <f>IF(OR(A66="",B66=""),"",B66&amp;"|"&amp;TEXT(A66,"YYYYMM"))</f>
        <v/>
      </c>
    </row>
    <row r="67">
      <c r="A67" s="34" t="n">
        <v>46132</v>
      </c>
      <c r="B67" s="29" t="inlineStr">
        <is>
          <t>ОС-012</t>
        </is>
      </c>
      <c r="C67" s="35">
        <f>IF(B67="","",IFERROR(INDEX(Оборудование!$B$6:$B$65,MATCH(B67,Оборудование!$A$6:$A$65,0)),"нет в реестре"))</f>
        <v/>
      </c>
      <c r="D67" s="29" t="inlineStr">
        <is>
          <t>ТО</t>
        </is>
      </c>
      <c r="E67" s="29" t="n">
        <v>3</v>
      </c>
      <c r="F67" s="29" t="inlineStr">
        <is>
          <t>Сидоров В. (электрик)</t>
        </is>
      </c>
      <c r="G67" s="29" t="inlineStr">
        <is>
          <t>Выполнено по чек-листу</t>
        </is>
      </c>
      <c r="H67">
        <f>IF(OR(A67="",B67=""),"",B67&amp;"|"&amp;TEXT(A67,"YYYYMM"))</f>
        <v/>
      </c>
    </row>
    <row r="68">
      <c r="A68" s="34" t="n">
        <v>46132</v>
      </c>
      <c r="B68" s="29" t="inlineStr">
        <is>
          <t>ОС-018</t>
        </is>
      </c>
      <c r="C68" s="35">
        <f>IF(B68="","",IFERROR(INDEX(Оборудование!$B$6:$B$65,MATCH(B68,Оборудование!$A$6:$A$65,0)),"нет в реестре"))</f>
        <v/>
      </c>
      <c r="D68" s="29" t="inlineStr">
        <is>
          <t>ТО</t>
        </is>
      </c>
      <c r="E68" s="29" t="n">
        <v>5</v>
      </c>
      <c r="F68" s="29" t="inlineStr">
        <is>
          <t>Петров А. (слесарь)</t>
        </is>
      </c>
      <c r="G68" s="29" t="inlineStr">
        <is>
          <t>Выполнено по чек-листу</t>
        </is>
      </c>
      <c r="H68">
        <f>IF(OR(A68="",B68=""),"",B68&amp;"|"&amp;TEXT(A68,"YYYYMM"))</f>
        <v/>
      </c>
    </row>
    <row r="69">
      <c r="A69" s="34" t="n">
        <v>46133</v>
      </c>
      <c r="B69" s="29" t="inlineStr">
        <is>
          <t>ОС-009</t>
        </is>
      </c>
      <c r="C69" s="35">
        <f>IF(B69="","",IFERROR(INDEX(Оборудование!$B$6:$B$65,MATCH(B69,Оборудование!$A$6:$A$65,0)),"нет в реестре"))</f>
        <v/>
      </c>
      <c r="D69" s="29" t="inlineStr">
        <is>
          <t>Т</t>
        </is>
      </c>
      <c r="E69" s="29" t="n">
        <v>7</v>
      </c>
      <c r="F69" s="29" t="inlineStr">
        <is>
          <t>Ремонтная бригада № 1</t>
        </is>
      </c>
      <c r="G69" s="29" t="inlineStr">
        <is>
          <t>Заменены изношенные узлы, проверено</t>
        </is>
      </c>
      <c r="H69">
        <f>IF(OR(A69="",B69=""),"",B69&amp;"|"&amp;TEXT(A69,"YYYYMM"))</f>
        <v/>
      </c>
    </row>
    <row r="70">
      <c r="A70" s="34" t="n">
        <v>46136</v>
      </c>
      <c r="B70" s="29" t="inlineStr">
        <is>
          <t>ОС-007</t>
        </is>
      </c>
      <c r="C70" s="35">
        <f>IF(B70="","",IFERROR(INDEX(Оборудование!$B$6:$B$65,MATCH(B70,Оборудование!$A$6:$A$65,0)),"нет в реестре"))</f>
        <v/>
      </c>
      <c r="D70" s="29" t="inlineStr">
        <is>
          <t>Т</t>
        </is>
      </c>
      <c r="E70" s="29" t="n">
        <v>23</v>
      </c>
      <c r="F70" s="29" t="inlineStr">
        <is>
          <t>Подрядчик</t>
        </is>
      </c>
      <c r="G70" s="29" t="inlineStr">
        <is>
          <t>Заменены изношенные узлы, проверено</t>
        </is>
      </c>
      <c r="H70">
        <f>IF(OR(A70="",B70=""),"",B70&amp;"|"&amp;TEXT(A70,"YYYYMM"))</f>
        <v/>
      </c>
    </row>
    <row r="71">
      <c r="A71" s="34" t="n">
        <v>46145</v>
      </c>
      <c r="B71" s="29" t="inlineStr">
        <is>
          <t>ОС-005</t>
        </is>
      </c>
      <c r="C71" s="35">
        <f>IF(B71="","",IFERROR(INDEX(Оборудование!$B$6:$B$65,MATCH(B71,Оборудование!$A$6:$A$65,0)),"нет в реестре"))</f>
        <v/>
      </c>
      <c r="D71" s="29" t="inlineStr">
        <is>
          <t>ТО</t>
        </is>
      </c>
      <c r="E71" s="29" t="n">
        <v>3</v>
      </c>
      <c r="F71" s="29" t="inlineStr">
        <is>
          <t>Ремонтная бригада № 1</t>
        </is>
      </c>
      <c r="G71" s="29" t="inlineStr">
        <is>
          <t>Выполнено по чек-листу</t>
        </is>
      </c>
      <c r="H71">
        <f>IF(OR(A71="",B71=""),"",B71&amp;"|"&amp;TEXT(A71,"YYYYMM"))</f>
        <v/>
      </c>
    </row>
    <row r="72">
      <c r="A72" s="34" t="n">
        <v>46146</v>
      </c>
      <c r="B72" s="29" t="inlineStr">
        <is>
          <t>ОС-002</t>
        </is>
      </c>
      <c r="C72" s="35">
        <f>IF(B72="","",IFERROR(INDEX(Оборудование!$B$6:$B$65,MATCH(B72,Оборудование!$A$6:$A$65,0)),"нет в реестре"))</f>
        <v/>
      </c>
      <c r="D72" s="29" t="inlineStr">
        <is>
          <t>ТО</t>
        </is>
      </c>
      <c r="E72" s="29" t="n">
        <v>6</v>
      </c>
      <c r="F72" s="29" t="inlineStr">
        <is>
          <t>Подрядчик</t>
        </is>
      </c>
      <c r="G72" s="29" t="inlineStr">
        <is>
          <t>Выполнено по чек-листу</t>
        </is>
      </c>
      <c r="H72">
        <f>IF(OR(A72="",B72=""),"",B72&amp;"|"&amp;TEXT(A72,"YYYYMM"))</f>
        <v/>
      </c>
    </row>
    <row r="73">
      <c r="A73" s="34" t="n">
        <v>46148</v>
      </c>
      <c r="B73" s="29" t="inlineStr">
        <is>
          <t>ОС-004</t>
        </is>
      </c>
      <c r="C73" s="35">
        <f>IF(B73="","",IFERROR(INDEX(Оборудование!$B$6:$B$65,MATCH(B73,Оборудование!$A$6:$A$65,0)),"нет в реестре"))</f>
        <v/>
      </c>
      <c r="D73" s="29" t="inlineStr">
        <is>
          <t>Т</t>
        </is>
      </c>
      <c r="E73" s="29" t="n">
        <v>22</v>
      </c>
      <c r="F73" s="29" t="inlineStr">
        <is>
          <t>Ремонтная бригада № 1</t>
        </is>
      </c>
      <c r="G73" s="29" t="inlineStr">
        <is>
          <t>Заменены изношенные узлы, проверено</t>
        </is>
      </c>
      <c r="H73">
        <f>IF(OR(A73="",B73=""),"",B73&amp;"|"&amp;TEXT(A73,"YYYYMM"))</f>
        <v/>
      </c>
    </row>
    <row r="74">
      <c r="A74" s="34" t="n">
        <v>46148</v>
      </c>
      <c r="B74" s="29" t="inlineStr">
        <is>
          <t>ОС-011</t>
        </is>
      </c>
      <c r="C74" s="35">
        <f>IF(B74="","",IFERROR(INDEX(Оборудование!$B$6:$B$65,MATCH(B74,Оборудование!$A$6:$A$65,0)),"нет в реестре"))</f>
        <v/>
      </c>
      <c r="D74" s="29" t="inlineStr">
        <is>
          <t>ТО</t>
        </is>
      </c>
      <c r="E74" s="29" t="n">
        <v>4</v>
      </c>
      <c r="F74" s="29" t="inlineStr">
        <is>
          <t>Петров А. (слесарь)</t>
        </is>
      </c>
      <c r="G74" s="29" t="inlineStr">
        <is>
          <t>Выполнено по чек-листу</t>
        </is>
      </c>
      <c r="H74">
        <f>IF(OR(A74="",B74=""),"",B74&amp;"|"&amp;TEXT(A74,"YYYYMM"))</f>
        <v/>
      </c>
    </row>
    <row r="75">
      <c r="A75" s="34" t="n">
        <v>46149</v>
      </c>
      <c r="B75" s="29" t="inlineStr">
        <is>
          <t>ОС-008</t>
        </is>
      </c>
      <c r="C75" s="35">
        <f>IF(B75="","",IFERROR(INDEX(Оборудование!$B$6:$B$65,MATCH(B75,Оборудование!$A$6:$A$65,0)),"нет в реестре"))</f>
        <v/>
      </c>
      <c r="D75" s="29" t="inlineStr">
        <is>
          <t>ТО</t>
        </is>
      </c>
      <c r="E75" s="29" t="n">
        <v>2</v>
      </c>
      <c r="F75" s="29" t="inlineStr">
        <is>
          <t>Петров А. (слесарь)</t>
        </is>
      </c>
      <c r="G75" s="29" t="inlineStr">
        <is>
          <t>Выполнено по чек-листу</t>
        </is>
      </c>
      <c r="H75">
        <f>IF(OR(A75="",B75=""),"",B75&amp;"|"&amp;TEXT(A75,"YYYYMM"))</f>
        <v/>
      </c>
    </row>
    <row r="76">
      <c r="A76" s="34" t="n">
        <v>46150</v>
      </c>
      <c r="B76" s="29" t="inlineStr">
        <is>
          <t>ОС-015</t>
        </is>
      </c>
      <c r="C76" s="35">
        <f>IF(B76="","",IFERROR(INDEX(Оборудование!$B$6:$B$65,MATCH(B76,Оборудование!$A$6:$A$65,0)),"нет в реестре"))</f>
        <v/>
      </c>
      <c r="D76" s="29" t="inlineStr">
        <is>
          <t>ТО</t>
        </is>
      </c>
      <c r="E76" s="29" t="n">
        <v>4</v>
      </c>
      <c r="F76" s="29" t="inlineStr">
        <is>
          <t>Подрядчик</t>
        </is>
      </c>
      <c r="G76" s="29" t="inlineStr">
        <is>
          <t>Выполнено по чек-листу</t>
        </is>
      </c>
      <c r="H76">
        <f>IF(OR(A76="",B76=""),"",B76&amp;"|"&amp;TEXT(A76,"YYYYMM"))</f>
        <v/>
      </c>
    </row>
    <row r="77">
      <c r="A77" s="34" t="n">
        <v>46151</v>
      </c>
      <c r="B77" s="29" t="inlineStr">
        <is>
          <t>ОС-007</t>
        </is>
      </c>
      <c r="C77" s="35">
        <f>IF(B77="","",IFERROR(INDEX(Оборудование!$B$6:$B$65,MATCH(B77,Оборудование!$A$6:$A$65,0)),"нет в реестре"))</f>
        <v/>
      </c>
      <c r="D77" s="29" t="inlineStr">
        <is>
          <t>ТО</t>
        </is>
      </c>
      <c r="E77" s="29" t="n">
        <v>5</v>
      </c>
      <c r="F77" s="29" t="inlineStr">
        <is>
          <t>Подрядчик</t>
        </is>
      </c>
      <c r="G77" s="29" t="inlineStr">
        <is>
          <t>Выполнено по чек-листу</t>
        </is>
      </c>
      <c r="H77">
        <f>IF(OR(A77="",B77=""),"",B77&amp;"|"&amp;TEXT(A77,"YYYYMM"))</f>
        <v/>
      </c>
    </row>
    <row r="78">
      <c r="A78" s="34" t="n">
        <v>46157</v>
      </c>
      <c r="B78" s="29" t="inlineStr">
        <is>
          <t>ОС-001</t>
        </is>
      </c>
      <c r="C78" s="35">
        <f>IF(B78="","",IFERROR(INDEX(Оборудование!$B$6:$B$65,MATCH(B78,Оборудование!$A$6:$A$65,0)),"нет в реестре"))</f>
        <v/>
      </c>
      <c r="D78" s="29" t="inlineStr">
        <is>
          <t>ТО</t>
        </is>
      </c>
      <c r="E78" s="29" t="n">
        <v>5</v>
      </c>
      <c r="F78" s="29" t="inlineStr">
        <is>
          <t>Сидоров В. (электрик)</t>
        </is>
      </c>
      <c r="G78" s="29" t="inlineStr">
        <is>
          <t>Выполнено по чек-листу</t>
        </is>
      </c>
      <c r="H78">
        <f>IF(OR(A78="",B78=""),"",B78&amp;"|"&amp;TEXT(A78,"YYYYMM"))</f>
        <v/>
      </c>
    </row>
    <row r="79">
      <c r="A79" s="34" t="n">
        <v>46159</v>
      </c>
      <c r="B79" s="29" t="inlineStr">
        <is>
          <t>ОС-010</t>
        </is>
      </c>
      <c r="C79" s="35">
        <f>IF(B79="","",IFERROR(INDEX(Оборудование!$B$6:$B$65,MATCH(B79,Оборудование!$A$6:$A$65,0)),"нет в реестре"))</f>
        <v/>
      </c>
      <c r="D79" s="29" t="inlineStr">
        <is>
          <t>ТО</t>
        </is>
      </c>
      <c r="E79" s="29" t="n">
        <v>7</v>
      </c>
      <c r="F79" s="29" t="inlineStr">
        <is>
          <t>Ремонтная бригада № 1</t>
        </is>
      </c>
      <c r="G79" s="29" t="inlineStr">
        <is>
          <t>Выполнено по чек-листу</t>
        </is>
      </c>
      <c r="H79">
        <f>IF(OR(A79="",B79=""),"",B79&amp;"|"&amp;TEXT(A79,"YYYYMM"))</f>
        <v/>
      </c>
    </row>
    <row r="80">
      <c r="A80" s="34" t="n">
        <v>46160</v>
      </c>
      <c r="B80" s="29" t="inlineStr">
        <is>
          <t>ОС-018</t>
        </is>
      </c>
      <c r="C80" s="35">
        <f>IF(B80="","",IFERROR(INDEX(Оборудование!$B$6:$B$65,MATCH(B80,Оборудование!$A$6:$A$65,0)),"нет в реестре"))</f>
        <v/>
      </c>
      <c r="D80" s="29" t="inlineStr">
        <is>
          <t>ТО</t>
        </is>
      </c>
      <c r="E80" s="29" t="n">
        <v>4</v>
      </c>
      <c r="F80" s="29" t="inlineStr">
        <is>
          <t>Подрядчик</t>
        </is>
      </c>
      <c r="G80" s="29" t="inlineStr">
        <is>
          <t>Выполнено по чек-листу</t>
        </is>
      </c>
      <c r="H80">
        <f>IF(OR(A80="",B80=""),"",B80&amp;"|"&amp;TEXT(A80,"YYYYMM"))</f>
        <v/>
      </c>
    </row>
    <row r="81">
      <c r="A81" s="34" t="n">
        <v>46164</v>
      </c>
      <c r="B81" s="29" t="inlineStr">
        <is>
          <t>ОС-003</t>
        </is>
      </c>
      <c r="C81" s="35">
        <f>IF(B81="","",IFERROR(INDEX(Оборудование!$B$6:$B$65,MATCH(B81,Оборудование!$A$6:$A$65,0)),"нет в реестре"))</f>
        <v/>
      </c>
      <c r="D81" s="29" t="inlineStr">
        <is>
          <t>ТО</t>
        </is>
      </c>
      <c r="E81" s="29" t="n">
        <v>5</v>
      </c>
      <c r="F81" s="29" t="inlineStr">
        <is>
          <t>Петров А. (слесарь)</t>
        </is>
      </c>
      <c r="G81" s="29" t="inlineStr">
        <is>
          <t>Выполнено по чек-листу</t>
        </is>
      </c>
      <c r="H81">
        <f>IF(OR(A81="",B81=""),"",B81&amp;"|"&amp;TEXT(A81,"YYYYMM"))</f>
        <v/>
      </c>
    </row>
    <row r="82">
      <c r="A82" s="34" t="n">
        <v>46164</v>
      </c>
      <c r="B82" s="29" t="inlineStr">
        <is>
          <t>ОС-012</t>
        </is>
      </c>
      <c r="C82" s="35">
        <f>IF(B82="","",IFERROR(INDEX(Оборудование!$B$6:$B$65,MATCH(B82,Оборудование!$A$6:$A$65,0)),"нет в реестре"))</f>
        <v/>
      </c>
      <c r="D82" s="29" t="inlineStr">
        <is>
          <t>ТО</t>
        </is>
      </c>
      <c r="E82" s="29" t="n">
        <v>3</v>
      </c>
      <c r="F82" s="29" t="inlineStr">
        <is>
          <t>Сидоров В. (электрик)</t>
        </is>
      </c>
      <c r="G82" s="29" t="inlineStr">
        <is>
          <t>Выполнено по чек-листу</t>
        </is>
      </c>
      <c r="H82">
        <f>IF(OR(A82="",B82=""),"",B82&amp;"|"&amp;TEXT(A82,"YYYYMM"))</f>
        <v/>
      </c>
    </row>
    <row r="83">
      <c r="A83" s="34" t="n">
        <v>46164</v>
      </c>
      <c r="B83" s="29" t="inlineStr">
        <is>
          <t>ОС-020</t>
        </is>
      </c>
      <c r="C83" s="35">
        <f>IF(B83="","",IFERROR(INDEX(Оборудование!$B$6:$B$65,MATCH(B83,Оборудование!$A$6:$A$65,0)),"нет в реестре"))</f>
        <v/>
      </c>
      <c r="D83" s="29" t="inlineStr">
        <is>
          <t>ТО</t>
        </is>
      </c>
      <c r="E83" s="29" t="n">
        <v>5</v>
      </c>
      <c r="F83" s="29" t="inlineStr">
        <is>
          <t>Сидоров В. (электрик)</t>
        </is>
      </c>
      <c r="G83" s="29" t="inlineStr">
        <is>
          <t>Выполнено по чек-листу</t>
        </is>
      </c>
      <c r="H83">
        <f>IF(OR(A83="",B83=""),"",B83&amp;"|"&amp;TEXT(A83,"YYYYMM"))</f>
        <v/>
      </c>
    </row>
    <row r="84">
      <c r="A84" s="34" t="n">
        <v>46165</v>
      </c>
      <c r="B84" s="29" t="inlineStr">
        <is>
          <t>ОС-009</t>
        </is>
      </c>
      <c r="C84" s="35">
        <f>IF(B84="","",IFERROR(INDEX(Оборудование!$B$6:$B$65,MATCH(B84,Оборудование!$A$6:$A$65,0)),"нет в реестре"))</f>
        <v/>
      </c>
      <c r="D84" s="29" t="inlineStr">
        <is>
          <t>ТО</t>
        </is>
      </c>
      <c r="E84" s="29" t="n">
        <v>3</v>
      </c>
      <c r="F84" s="29" t="inlineStr">
        <is>
          <t>Петров А. (слесарь)</t>
        </is>
      </c>
      <c r="G84" s="29" t="inlineStr">
        <is>
          <t>Выполнено по чек-листу</t>
        </is>
      </c>
      <c r="H84">
        <f>IF(OR(A84="",B84=""),"",B84&amp;"|"&amp;TEXT(A84,"YYYYMM"))</f>
        <v/>
      </c>
    </row>
    <row r="85">
      <c r="A85" s="34" t="n">
        <v>46168</v>
      </c>
      <c r="B85" s="29" t="inlineStr">
        <is>
          <t>ОС-019</t>
        </is>
      </c>
      <c r="C85" s="35">
        <f>IF(B85="","",IFERROR(INDEX(Оборудование!$B$6:$B$65,MATCH(B85,Оборудование!$A$6:$A$65,0)),"нет в реестре"))</f>
        <v/>
      </c>
      <c r="D85" s="29" t="inlineStr">
        <is>
          <t>ТО</t>
        </is>
      </c>
      <c r="E85" s="29" t="n">
        <v>3</v>
      </c>
      <c r="F85" s="29" t="inlineStr">
        <is>
          <t>Сидоров В. (электрик)</t>
        </is>
      </c>
      <c r="G85" s="29" t="inlineStr">
        <is>
          <t>Выполнено по чек-листу</t>
        </is>
      </c>
      <c r="H85">
        <f>IF(OR(A85="",B85=""),"",B85&amp;"|"&amp;TEXT(A85,"YYYYMM"))</f>
        <v/>
      </c>
    </row>
    <row r="86">
      <c r="A86" s="34" t="n">
        <v>46177</v>
      </c>
      <c r="B86" s="29" t="inlineStr">
        <is>
          <t>ОС-005</t>
        </is>
      </c>
      <c r="C86" s="35">
        <f>IF(B86="","",IFERROR(INDEX(Оборудование!$B$6:$B$65,MATCH(B86,Оборудование!$A$6:$A$65,0)),"нет в реестре"))</f>
        <v/>
      </c>
      <c r="D86" s="29" t="inlineStr">
        <is>
          <t>Т</t>
        </is>
      </c>
      <c r="E86" s="29" t="n">
        <v>14</v>
      </c>
      <c r="F86" s="29" t="inlineStr">
        <is>
          <t>Петров А. (слесарь)</t>
        </is>
      </c>
      <c r="G86" s="29" t="inlineStr">
        <is>
          <t>Заменены изношенные узлы, проверено</t>
        </is>
      </c>
      <c r="H86">
        <f>IF(OR(A86="",B86=""),"",B86&amp;"|"&amp;TEXT(A86,"YYYYMM"))</f>
        <v/>
      </c>
    </row>
    <row r="87">
      <c r="A87" s="34" t="n">
        <v>46180</v>
      </c>
      <c r="B87" s="29" t="inlineStr">
        <is>
          <t>ОС-011</t>
        </is>
      </c>
      <c r="C87" s="35">
        <f>IF(B87="","",IFERROR(INDEX(Оборудование!$B$6:$B$65,MATCH(B87,Оборудование!$A$6:$A$65,0)),"нет в реестре"))</f>
        <v/>
      </c>
      <c r="D87" s="29" t="inlineStr">
        <is>
          <t>Т</t>
        </is>
      </c>
      <c r="E87" s="29" t="n">
        <v>19</v>
      </c>
      <c r="F87" s="29" t="inlineStr">
        <is>
          <t>Петров А. (слесарь)</t>
        </is>
      </c>
      <c r="G87" s="29" t="inlineStr">
        <is>
          <t>Заменены изношенные узлы, проверено</t>
        </is>
      </c>
      <c r="H87">
        <f>IF(OR(A87="",B87=""),"",B87&amp;"|"&amp;TEXT(A87,"YYYYMM"))</f>
        <v/>
      </c>
    </row>
    <row r="88">
      <c r="A88" s="34" t="n">
        <v>46183</v>
      </c>
      <c r="B88" s="29" t="inlineStr">
        <is>
          <t>ОС-019</t>
        </is>
      </c>
      <c r="C88" s="35">
        <f>IF(B88="","",IFERROR(INDEX(Оборудование!$B$6:$B$65,MATCH(B88,Оборудование!$A$6:$A$65,0)),"нет в реестре"))</f>
        <v/>
      </c>
      <c r="D88" s="29" t="inlineStr">
        <is>
          <t>ТО</t>
        </is>
      </c>
      <c r="E88" s="29" t="n">
        <v>2</v>
      </c>
      <c r="F88" s="29" t="inlineStr">
        <is>
          <t>Петров А. (слесарь)</t>
        </is>
      </c>
      <c r="G88" s="29" t="inlineStr">
        <is>
          <t>Выполнено по чек-листу</t>
        </is>
      </c>
      <c r="H88">
        <f>IF(OR(A88="",B88=""),"",B88&amp;"|"&amp;TEXT(A88,"YYYYMM"))</f>
        <v/>
      </c>
    </row>
    <row r="89">
      <c r="A89" s="34" t="n">
        <v>46183</v>
      </c>
      <c r="B89" s="29" t="inlineStr">
        <is>
          <t>ОС-020</t>
        </is>
      </c>
      <c r="C89" s="35">
        <f>IF(B89="","",IFERROR(INDEX(Оборудование!$B$6:$B$65,MATCH(B89,Оборудование!$A$6:$A$65,0)),"нет в реестре"))</f>
        <v/>
      </c>
      <c r="D89" s="29" t="inlineStr">
        <is>
          <t>ТО</t>
        </is>
      </c>
      <c r="E89" s="29" t="n">
        <v>4</v>
      </c>
      <c r="F89" s="29" t="inlineStr">
        <is>
          <t>Сидоров В. (электрик)</t>
        </is>
      </c>
      <c r="G89" s="29" t="inlineStr">
        <is>
          <t>Выполнено по чек-листу</t>
        </is>
      </c>
      <c r="H89">
        <f>IF(OR(A89="",B89=""),"",B89&amp;"|"&amp;TEXT(A89,"YYYYMM"))</f>
        <v/>
      </c>
    </row>
    <row r="90">
      <c r="A90" s="34" t="n">
        <v>46184</v>
      </c>
      <c r="B90" s="29" t="inlineStr">
        <is>
          <t>ОС-017</t>
        </is>
      </c>
      <c r="C90" s="35">
        <f>IF(B90="","",IFERROR(INDEX(Оборудование!$B$6:$B$65,MATCH(B90,Оборудование!$A$6:$A$65,0)),"нет в реестре"))</f>
        <v/>
      </c>
      <c r="D90" s="29" t="inlineStr">
        <is>
          <t>ТО</t>
        </is>
      </c>
      <c r="E90" s="29" t="n">
        <v>4</v>
      </c>
      <c r="F90" s="29" t="inlineStr">
        <is>
          <t>Петров А. (слесарь)</t>
        </is>
      </c>
      <c r="G90" s="29" t="inlineStr">
        <is>
          <t>Выполнено по чек-листу</t>
        </is>
      </c>
      <c r="H90">
        <f>IF(OR(A90="",B90=""),"",B90&amp;"|"&amp;TEXT(A90,"YYYYMM"))</f>
        <v/>
      </c>
    </row>
    <row r="91">
      <c r="A91" s="34" t="n">
        <v>46186</v>
      </c>
      <c r="B91" s="29" t="inlineStr">
        <is>
          <t>ОС-007</t>
        </is>
      </c>
      <c r="C91" s="35">
        <f>IF(B91="","",IFERROR(INDEX(Оборудование!$B$6:$B$65,MATCH(B91,Оборудование!$A$6:$A$65,0)),"нет в реестре"))</f>
        <v/>
      </c>
      <c r="D91" s="29" t="inlineStr">
        <is>
          <t>ТО</t>
        </is>
      </c>
      <c r="E91" s="29" t="n">
        <v>4</v>
      </c>
      <c r="F91" s="29" t="inlineStr">
        <is>
          <t>Сидоров В. (электрик)</t>
        </is>
      </c>
      <c r="G91" s="29" t="inlineStr">
        <is>
          <t>Выполнено по чек-листу</t>
        </is>
      </c>
      <c r="H91">
        <f>IF(OR(A91="",B91=""),"",B91&amp;"|"&amp;TEXT(A91,"YYYYMM"))</f>
        <v/>
      </c>
    </row>
    <row r="92">
      <c r="A92" s="34" t="n">
        <v>46186</v>
      </c>
      <c r="B92" s="29" t="inlineStr">
        <is>
          <t>ОС-015</t>
        </is>
      </c>
      <c r="C92" s="35">
        <f>IF(B92="","",IFERROR(INDEX(Оборудование!$B$6:$B$65,MATCH(B92,Оборудование!$A$6:$A$65,0)),"нет в реестре"))</f>
        <v/>
      </c>
      <c r="D92" s="29" t="inlineStr">
        <is>
          <t>ТО</t>
        </is>
      </c>
      <c r="E92" s="29" t="n">
        <v>4</v>
      </c>
      <c r="F92" s="29" t="inlineStr">
        <is>
          <t>Ремонтная бригада № 1</t>
        </is>
      </c>
      <c r="G92" s="29" t="inlineStr">
        <is>
          <t>Выполнено по чек-листу</t>
        </is>
      </c>
      <c r="H92">
        <f>IF(OR(A92="",B92=""),"",B92&amp;"|"&amp;TEXT(A92,"YYYYMM"))</f>
        <v/>
      </c>
    </row>
    <row r="93">
      <c r="A93" s="34" t="n">
        <v>46187</v>
      </c>
      <c r="B93" s="29" t="inlineStr">
        <is>
          <t>ОС-018</t>
        </is>
      </c>
      <c r="C93" s="35">
        <f>IF(B93="","",IFERROR(INDEX(Оборудование!$B$6:$B$65,MATCH(B93,Оборудование!$A$6:$A$65,0)),"нет в реестре"))</f>
        <v/>
      </c>
      <c r="D93" s="29" t="inlineStr">
        <is>
          <t>ТО</t>
        </is>
      </c>
      <c r="E93" s="29" t="n">
        <v>4</v>
      </c>
      <c r="F93" s="29" t="inlineStr">
        <is>
          <t>Подрядчик</t>
        </is>
      </c>
      <c r="G93" s="29" t="inlineStr">
        <is>
          <t>Выполнено по чек-листу</t>
        </is>
      </c>
      <c r="H93">
        <f>IF(OR(A93="",B93=""),"",B93&amp;"|"&amp;TEXT(A93,"YYYYMM"))</f>
        <v/>
      </c>
    </row>
    <row r="94">
      <c r="A94" s="34" t="n">
        <v>46189</v>
      </c>
      <c r="B94" s="29" t="inlineStr">
        <is>
          <t>ОС-006</t>
        </is>
      </c>
      <c r="C94" s="35">
        <f>IF(B94="","",IFERROR(INDEX(Оборудование!$B$6:$B$65,MATCH(B94,Оборудование!$A$6:$A$65,0)),"нет в реестре"))</f>
        <v/>
      </c>
      <c r="D94" s="29" t="inlineStr">
        <is>
          <t>ТО</t>
        </is>
      </c>
      <c r="E94" s="29" t="n">
        <v>4</v>
      </c>
      <c r="F94" s="29" t="inlineStr">
        <is>
          <t>Подрядчик</t>
        </is>
      </c>
      <c r="G94" s="29" t="inlineStr">
        <is>
          <t>Выполнено по чек-листу</t>
        </is>
      </c>
      <c r="H94">
        <f>IF(OR(A94="",B94=""),"",B94&amp;"|"&amp;TEXT(A94,"YYYYMM"))</f>
        <v/>
      </c>
    </row>
    <row r="95">
      <c r="A95" s="34" t="n">
        <v>46192</v>
      </c>
      <c r="B95" s="29" t="inlineStr">
        <is>
          <t>ОС-001</t>
        </is>
      </c>
      <c r="C95" s="35">
        <f>IF(B95="","",IFERROR(INDEX(Оборудование!$B$6:$B$65,MATCH(B95,Оборудование!$A$6:$A$65,0)),"нет в реестре"))</f>
        <v/>
      </c>
      <c r="D95" s="29" t="inlineStr">
        <is>
          <t>ТО</t>
        </is>
      </c>
      <c r="E95" s="29" t="n">
        <v>4</v>
      </c>
      <c r="F95" s="29" t="inlineStr">
        <is>
          <t>Петров А. (слесарь)</t>
        </is>
      </c>
      <c r="G95" s="29" t="inlineStr">
        <is>
          <t>Выполнено по чек-листу</t>
        </is>
      </c>
      <c r="H95">
        <f>IF(OR(A95="",B95=""),"",B95&amp;"|"&amp;TEXT(A95,"YYYYMM"))</f>
        <v/>
      </c>
    </row>
    <row r="96">
      <c r="A96" s="34" t="n">
        <v>46193</v>
      </c>
      <c r="B96" s="29" t="inlineStr">
        <is>
          <t>ОС-010</t>
        </is>
      </c>
      <c r="C96" s="35">
        <f>IF(B96="","",IFERROR(INDEX(Оборудование!$B$6:$B$65,MATCH(B96,Оборудование!$A$6:$A$65,0)),"нет в реестре"))</f>
        <v/>
      </c>
      <c r="D96" s="29" t="inlineStr">
        <is>
          <t>ТО</t>
        </is>
      </c>
      <c r="E96" s="29" t="n">
        <v>7</v>
      </c>
      <c r="F96" s="29" t="inlineStr">
        <is>
          <t>Ремонтная бригада № 1</t>
        </is>
      </c>
      <c r="G96" s="29" t="inlineStr">
        <is>
          <t>Выполнено по чек-листу</t>
        </is>
      </c>
      <c r="H96">
        <f>IF(OR(A96="",B96=""),"",B96&amp;"|"&amp;TEXT(A96,"YYYYMM"))</f>
        <v/>
      </c>
    </row>
    <row r="97">
      <c r="A97" s="34" t="n">
        <v>46194</v>
      </c>
      <c r="B97" s="29" t="inlineStr">
        <is>
          <t>ОС-002</t>
        </is>
      </c>
      <c r="C97" s="35">
        <f>IF(B97="","",IFERROR(INDEX(Оборудование!$B$6:$B$65,MATCH(B97,Оборудование!$A$6:$A$65,0)),"нет в реестре"))</f>
        <v/>
      </c>
      <c r="D97" s="29" t="inlineStr">
        <is>
          <t>ТО</t>
        </is>
      </c>
      <c r="E97" s="29" t="n">
        <v>7</v>
      </c>
      <c r="F97" s="29" t="inlineStr">
        <is>
          <t>Ремонтная бригада № 1</t>
        </is>
      </c>
      <c r="G97" s="29" t="inlineStr">
        <is>
          <t>Выполнено по чек-листу</t>
        </is>
      </c>
      <c r="H97">
        <f>IF(OR(A97="",B97=""),"",B97&amp;"|"&amp;TEXT(A97,"YYYYMM"))</f>
        <v/>
      </c>
    </row>
    <row r="98">
      <c r="A98" s="34" t="n">
        <v>46196</v>
      </c>
      <c r="B98" s="29" t="inlineStr">
        <is>
          <t>ОС-008</t>
        </is>
      </c>
      <c r="C98" s="35">
        <f>IF(B98="","",IFERROR(INDEX(Оборудование!$B$6:$B$65,MATCH(B98,Оборудование!$A$6:$A$65,0)),"нет в реестре"))</f>
        <v/>
      </c>
      <c r="D98" s="29" t="inlineStr">
        <is>
          <t>ТО</t>
        </is>
      </c>
      <c r="E98" s="29" t="n">
        <v>2</v>
      </c>
      <c r="F98" s="29" t="inlineStr">
        <is>
          <t>Ремонтная бригада № 1</t>
        </is>
      </c>
      <c r="G98" s="29" t="inlineStr">
        <is>
          <t>Выполнено по чек-листу</t>
        </is>
      </c>
      <c r="H98">
        <f>IF(OR(A98="",B98=""),"",B98&amp;"|"&amp;TEXT(A98,"YYYYMM"))</f>
        <v/>
      </c>
    </row>
    <row r="99">
      <c r="A99" s="34" t="n">
        <v>46196</v>
      </c>
      <c r="B99" s="29" t="inlineStr">
        <is>
          <t>ОС-009</t>
        </is>
      </c>
      <c r="C99" s="35">
        <f>IF(B99="","",IFERROR(INDEX(Оборудование!$B$6:$B$65,MATCH(B99,Оборудование!$A$6:$A$65,0)),"нет в реестре"))</f>
        <v/>
      </c>
      <c r="D99" s="29" t="inlineStr">
        <is>
          <t>ТО</t>
        </is>
      </c>
      <c r="E99" s="29" t="n">
        <v>3</v>
      </c>
      <c r="F99" s="29" t="inlineStr">
        <is>
          <t>Петров А. (слесарь)</t>
        </is>
      </c>
      <c r="G99" s="29" t="inlineStr">
        <is>
          <t>Выполнено по чек-листу</t>
        </is>
      </c>
      <c r="H99">
        <f>IF(OR(A99="",B99=""),"",B99&amp;"|"&amp;TEXT(A99,"YYYYMM"))</f>
        <v/>
      </c>
    </row>
    <row r="100">
      <c r="A100" s="34" t="n">
        <v>46198</v>
      </c>
      <c r="B100" s="29" t="inlineStr">
        <is>
          <t>ОС-004</t>
        </is>
      </c>
      <c r="C100" s="35">
        <f>IF(B100="","",IFERROR(INDEX(Оборудование!$B$6:$B$65,MATCH(B100,Оборудование!$A$6:$A$65,0)),"нет в реестре"))</f>
        <v/>
      </c>
      <c r="D100" s="29" t="inlineStr">
        <is>
          <t>ТО</t>
        </is>
      </c>
      <c r="E100" s="29" t="n">
        <v>6</v>
      </c>
      <c r="F100" s="29" t="inlineStr">
        <is>
          <t>Подрядчик</t>
        </is>
      </c>
      <c r="G100" s="29" t="inlineStr">
        <is>
          <t>Выполнено по чек-листу</t>
        </is>
      </c>
      <c r="H100">
        <f>IF(OR(A100="",B100=""),"",B100&amp;"|"&amp;TEXT(A100,"YYYYMM"))</f>
        <v/>
      </c>
    </row>
    <row r="101">
      <c r="A101" s="34" t="n">
        <v>46199</v>
      </c>
      <c r="B101" s="29" t="inlineStr">
        <is>
          <t>ОС-012</t>
        </is>
      </c>
      <c r="C101" s="35">
        <f>IF(B101="","",IFERROR(INDEX(Оборудование!$B$6:$B$65,MATCH(B101,Оборудование!$A$6:$A$65,0)),"нет в реестре"))</f>
        <v/>
      </c>
      <c r="D101" s="29" t="inlineStr">
        <is>
          <t>ТО</t>
        </is>
      </c>
      <c r="E101" s="29" t="n">
        <v>3</v>
      </c>
      <c r="F101" s="29" t="inlineStr">
        <is>
          <t>Ремонтная бригада № 1</t>
        </is>
      </c>
      <c r="G101" s="29" t="inlineStr">
        <is>
          <t>Выполнено по чек-листу</t>
        </is>
      </c>
      <c r="H101">
        <f>IF(OR(A101="",B101=""),"",B101&amp;"|"&amp;TEXT(A101,"YYYYMM"))</f>
        <v/>
      </c>
    </row>
    <row r="102">
      <c r="A102" s="34" t="n">
        <v>46207</v>
      </c>
      <c r="B102" s="29" t="inlineStr">
        <is>
          <t>ОС-007</t>
        </is>
      </c>
      <c r="C102" s="35">
        <f>IF(B102="","",IFERROR(INDEX(Оборудование!$B$6:$B$65,MATCH(B102,Оборудование!$A$6:$A$65,0)),"нет в реестре"))</f>
        <v/>
      </c>
      <c r="D102" s="29" t="inlineStr">
        <is>
          <t>ТО</t>
        </is>
      </c>
      <c r="E102" s="29" t="n">
        <v>5</v>
      </c>
      <c r="F102" s="29" t="inlineStr">
        <is>
          <t>Ремонтная бригада № 1</t>
        </is>
      </c>
      <c r="G102" s="29" t="inlineStr">
        <is>
          <t>Выполнено по чек-листу</t>
        </is>
      </c>
      <c r="H102">
        <f>IF(OR(A102="",B102=""),"",B102&amp;"|"&amp;TEXT(A102,"YYYYMM"))</f>
        <v/>
      </c>
    </row>
    <row r="103">
      <c r="A103" s="34" t="n">
        <v>46211</v>
      </c>
      <c r="B103" s="29" t="inlineStr">
        <is>
          <t>ОС-015</t>
        </is>
      </c>
      <c r="C103" s="35">
        <f>IF(B103="","",IFERROR(INDEX(Оборудование!$B$6:$B$65,MATCH(B103,Оборудование!$A$6:$A$65,0)),"нет в реестре"))</f>
        <v/>
      </c>
      <c r="D103" s="29" t="inlineStr">
        <is>
          <t>ТО</t>
        </is>
      </c>
      <c r="E103" s="29" t="n">
        <v>3</v>
      </c>
      <c r="F103" s="29" t="inlineStr">
        <is>
          <t>Сидоров В. (электрик)</t>
        </is>
      </c>
      <c r="G103" s="29" t="inlineStr">
        <is>
          <t>Выполнено по чек-листу</t>
        </is>
      </c>
      <c r="H103">
        <f>IF(OR(A103="",B103=""),"",B103&amp;"|"&amp;TEXT(A103,"YYYYMM"))</f>
        <v/>
      </c>
    </row>
    <row r="104">
      <c r="A104" s="34" t="n">
        <v>46213</v>
      </c>
      <c r="B104" s="29" t="inlineStr">
        <is>
          <t>ОС-001</t>
        </is>
      </c>
      <c r="C104" s="35">
        <f>IF(B104="","",IFERROR(INDEX(Оборудование!$B$6:$B$65,MATCH(B104,Оборудование!$A$6:$A$65,0)),"нет в реестре"))</f>
        <v/>
      </c>
      <c r="D104" s="29" t="inlineStr">
        <is>
          <t>ТО</t>
        </is>
      </c>
      <c r="E104" s="29" t="n">
        <v>4</v>
      </c>
      <c r="F104" s="29" t="inlineStr">
        <is>
          <t>Подрядчик</t>
        </is>
      </c>
      <c r="G104" s="29" t="inlineStr">
        <is>
          <t>Выполнено по чек-листу</t>
        </is>
      </c>
      <c r="H104">
        <f>IF(OR(A104="",B104=""),"",B104&amp;"|"&amp;TEXT(A104,"YYYYMM"))</f>
        <v/>
      </c>
    </row>
    <row r="105">
      <c r="A105" s="34" t="n">
        <v>46215</v>
      </c>
      <c r="B105" s="29" t="inlineStr">
        <is>
          <t>ОС-002</t>
        </is>
      </c>
      <c r="C105" s="35">
        <f>IF(B105="","",IFERROR(INDEX(Оборудование!$B$6:$B$65,MATCH(B105,Оборудование!$A$6:$A$65,0)),"нет в реестре"))</f>
        <v/>
      </c>
      <c r="D105" s="29" t="inlineStr">
        <is>
          <t>ТО</t>
        </is>
      </c>
      <c r="E105" s="29" t="n">
        <v>6</v>
      </c>
      <c r="F105" s="29" t="inlineStr">
        <is>
          <t>Подрядчик</t>
        </is>
      </c>
      <c r="G105" s="29" t="inlineStr">
        <is>
          <t>Выполнено по чек-листу</t>
        </is>
      </c>
      <c r="H105">
        <f>IF(OR(A105="",B105=""),"",B105&amp;"|"&amp;TEXT(A105,"YYYYMM"))</f>
        <v/>
      </c>
    </row>
    <row r="106">
      <c r="A106" s="34" t="n">
        <v>46216</v>
      </c>
      <c r="B106" s="29" t="inlineStr">
        <is>
          <t>ОС-012</t>
        </is>
      </c>
      <c r="C106" s="35">
        <f>IF(B106="","",IFERROR(INDEX(Оборудование!$B$6:$B$65,MATCH(B106,Оборудование!$A$6:$A$65,0)),"нет в реестре"))</f>
        <v/>
      </c>
      <c r="D106" s="29" t="inlineStr">
        <is>
          <t>ТО</t>
        </is>
      </c>
      <c r="E106" s="29" t="n">
        <v>3</v>
      </c>
      <c r="F106" s="29" t="inlineStr">
        <is>
          <t>Сидоров В. (электрик)</t>
        </is>
      </c>
      <c r="G106" s="29" t="inlineStr">
        <is>
          <t>Выполнено по чек-листу</t>
        </is>
      </c>
      <c r="H106">
        <f>IF(OR(A106="",B106=""),"",B106&amp;"|"&amp;TEXT(A106,"YYYYMM"))</f>
        <v/>
      </c>
    </row>
    <row r="107">
      <c r="A107" s="34" t="n">
        <v>46217</v>
      </c>
      <c r="B107" s="29" t="inlineStr">
        <is>
          <t>ОС-013</t>
        </is>
      </c>
      <c r="C107" s="35">
        <f>IF(B107="","",IFERROR(INDEX(Оборудование!$B$6:$B$65,MATCH(B107,Оборудование!$A$6:$A$65,0)),"нет в реестре"))</f>
        <v/>
      </c>
      <c r="D107" s="29" t="inlineStr">
        <is>
          <t>Т</t>
        </is>
      </c>
      <c r="E107" s="29" t="n">
        <v>7</v>
      </c>
      <c r="F107" s="29" t="inlineStr">
        <is>
          <t>Ремонтная бригада № 1</t>
        </is>
      </c>
      <c r="G107" s="29" t="inlineStr">
        <is>
          <t>Заменены изношенные узлы, проверено</t>
        </is>
      </c>
      <c r="H107">
        <f>IF(OR(A107="",B107=""),"",B107&amp;"|"&amp;TEXT(A107,"YYYYMM"))</f>
        <v/>
      </c>
    </row>
    <row r="108">
      <c r="A108" s="34" t="n">
        <v>46218</v>
      </c>
      <c r="B108" s="29" t="inlineStr">
        <is>
          <t>ОС-009</t>
        </is>
      </c>
      <c r="C108" s="35">
        <f>IF(B108="","",IFERROR(INDEX(Оборудование!$B$6:$B$65,MATCH(B108,Оборудование!$A$6:$A$65,0)),"нет в реестре"))</f>
        <v/>
      </c>
      <c r="D108" s="29" t="inlineStr">
        <is>
          <t>ТО</t>
        </is>
      </c>
      <c r="E108" s="29" t="n">
        <v>3</v>
      </c>
      <c r="F108" s="29" t="inlineStr">
        <is>
          <t>Ремонтная бригада № 1</t>
        </is>
      </c>
      <c r="G108" s="29" t="inlineStr">
        <is>
          <t>Выполнено по чек-листу</t>
        </is>
      </c>
      <c r="H108">
        <f>IF(OR(A108="",B108=""),"",B108&amp;"|"&amp;TEXT(A108,"YYYYMM"))</f>
        <v/>
      </c>
    </row>
    <row r="109">
      <c r="A109" s="34" t="n">
        <v>46218</v>
      </c>
      <c r="B109" s="29" t="inlineStr">
        <is>
          <t>ОС-010</t>
        </is>
      </c>
      <c r="C109" s="35">
        <f>IF(B109="","",IFERROR(INDEX(Оборудование!$B$6:$B$65,MATCH(B109,Оборудование!$A$6:$A$65,0)),"нет в реестре"))</f>
        <v/>
      </c>
      <c r="D109" s="29" t="inlineStr">
        <is>
          <t>ТО</t>
        </is>
      </c>
      <c r="E109" s="29" t="n">
        <v>8</v>
      </c>
      <c r="F109" s="29" t="inlineStr">
        <is>
          <t>Сидоров В. (электрик)</t>
        </is>
      </c>
      <c r="G109" s="29" t="inlineStr">
        <is>
          <t>Выполнено по чек-листу</t>
        </is>
      </c>
      <c r="H109">
        <f>IF(OR(A109="",B109=""),"",B109&amp;"|"&amp;TEXT(A109,"YYYYMM"))</f>
        <v/>
      </c>
    </row>
    <row r="110">
      <c r="A110" s="34" t="n">
        <v>46219</v>
      </c>
      <c r="B110" s="29" t="inlineStr">
        <is>
          <t>ОС-014</t>
        </is>
      </c>
      <c r="C110" s="35">
        <f>IF(B110="","",IFERROR(INDEX(Оборудование!$B$6:$B$65,MATCH(B110,Оборудование!$A$6:$A$65,0)),"нет в реестре"))</f>
        <v/>
      </c>
      <c r="D110" s="29" t="inlineStr">
        <is>
          <t>ТО</t>
        </is>
      </c>
      <c r="E110" s="29" t="n">
        <v>3</v>
      </c>
      <c r="F110" s="29" t="inlineStr">
        <is>
          <t>Подрядчик</t>
        </is>
      </c>
      <c r="G110" s="29" t="inlineStr">
        <is>
          <t>Выполнено по чек-листу</t>
        </is>
      </c>
      <c r="H110">
        <f>IF(OR(A110="",B110=""),"",B110&amp;"|"&amp;TEXT(A110,"YYYYMM"))</f>
        <v/>
      </c>
    </row>
    <row r="111">
      <c r="A111" s="34" t="n">
        <v>46220</v>
      </c>
      <c r="B111" s="29" t="inlineStr">
        <is>
          <t>ОС-003</t>
        </is>
      </c>
      <c r="C111" s="35">
        <f>IF(B111="","",IFERROR(INDEX(Оборудование!$B$6:$B$65,MATCH(B111,Оборудование!$A$6:$A$65,0)),"нет в реестре"))</f>
        <v/>
      </c>
      <c r="D111" s="29" t="inlineStr">
        <is>
          <t>ТО</t>
        </is>
      </c>
      <c r="E111" s="29" t="n">
        <v>4</v>
      </c>
      <c r="F111" s="29" t="inlineStr">
        <is>
          <t>Ремонтная бригада № 1</t>
        </is>
      </c>
      <c r="G111" s="29" t="inlineStr">
        <is>
          <t>Выполнено по чек-листу</t>
        </is>
      </c>
      <c r="H111">
        <f>IF(OR(A111="",B111=""),"",B111&amp;"|"&amp;TEXT(A111,"YYYYMM"))</f>
        <v/>
      </c>
    </row>
    <row r="112">
      <c r="A112" s="34" t="n">
        <v>46223</v>
      </c>
      <c r="B112" s="29" t="inlineStr">
        <is>
          <t>ОС-018</t>
        </is>
      </c>
      <c r="C112" s="35">
        <f>IF(B112="","",IFERROR(INDEX(Оборудование!$B$6:$B$65,MATCH(B112,Оборудование!$A$6:$A$65,0)),"нет в реестре"))</f>
        <v/>
      </c>
      <c r="D112" s="29" t="inlineStr">
        <is>
          <t>ТО</t>
        </is>
      </c>
      <c r="E112" s="29" t="n">
        <v>5</v>
      </c>
      <c r="F112" s="29" t="inlineStr">
        <is>
          <t>Ремонтная бригада № 1</t>
        </is>
      </c>
      <c r="G112" s="29" t="inlineStr">
        <is>
          <t>Выполнено по чек-листу</t>
        </is>
      </c>
      <c r="H112">
        <f>IF(OR(A112="",B112=""),"",B112&amp;"|"&amp;TEXT(A112,"YYYYMM"))</f>
        <v/>
      </c>
    </row>
    <row r="113">
      <c r="A113" s="34" t="n">
        <v>46224</v>
      </c>
      <c r="B113" s="29" t="inlineStr">
        <is>
          <t>ОС-016</t>
        </is>
      </c>
      <c r="C113" s="35">
        <f>IF(B113="","",IFERROR(INDEX(Оборудование!$B$6:$B$65,MATCH(B113,Оборудование!$A$6:$A$65,0)),"нет в реестре"))</f>
        <v/>
      </c>
      <c r="D113" s="29" t="inlineStr">
        <is>
          <t>ТО</t>
        </is>
      </c>
      <c r="E113" s="29" t="n">
        <v>6</v>
      </c>
      <c r="F113" s="29" t="inlineStr">
        <is>
          <t>Петров А. (слесарь)</t>
        </is>
      </c>
      <c r="G113" s="29" t="inlineStr">
        <is>
          <t>Выполнено по чек-листу</t>
        </is>
      </c>
      <c r="H113">
        <f>IF(OR(A113="",B113=""),"",B113&amp;"|"&amp;TEXT(A113,"YYYYMM"))</f>
        <v/>
      </c>
    </row>
    <row r="114">
      <c r="A114" s="34" t="n">
        <v>46225</v>
      </c>
      <c r="B114" s="29" t="inlineStr">
        <is>
          <t>ОС-004</t>
        </is>
      </c>
      <c r="C114" s="35">
        <f>IF(B114="","",IFERROR(INDEX(Оборудование!$B$6:$B$65,MATCH(B114,Оборудование!$A$6:$A$65,0)),"нет в реестре"))</f>
        <v/>
      </c>
      <c r="D114" s="29" t="inlineStr">
        <is>
          <t>ТО</t>
        </is>
      </c>
      <c r="E114" s="29" t="n">
        <v>6</v>
      </c>
      <c r="F114" s="29" t="inlineStr">
        <is>
          <t>Сидоров В. (электрик)</t>
        </is>
      </c>
      <c r="G114" s="29" t="inlineStr">
        <is>
          <t>Выполнено по чек-листу</t>
        </is>
      </c>
      <c r="H114">
        <f>IF(OR(A114="",B114=""),"",B114&amp;"|"&amp;TEXT(A114,"YYYYMM"))</f>
        <v/>
      </c>
    </row>
    <row r="115">
      <c r="A115" s="34" t="n">
        <v>46226</v>
      </c>
      <c r="B115" s="29" t="inlineStr">
        <is>
          <t>ОС-017</t>
        </is>
      </c>
      <c r="C115" s="35">
        <f>IF(B115="","",IFERROR(INDEX(Оборудование!$B$6:$B$65,MATCH(B115,Оборудование!$A$6:$A$65,0)),"нет в реестре"))</f>
        <v/>
      </c>
      <c r="D115" s="29" t="inlineStr">
        <is>
          <t>Т</t>
        </is>
      </c>
      <c r="E115" s="29" t="n">
        <v>12</v>
      </c>
      <c r="F115" s="29" t="inlineStr">
        <is>
          <t>Петров А. (слесарь)</t>
        </is>
      </c>
      <c r="G115" s="29" t="inlineStr">
        <is>
          <t>Заменены изношенные узлы, проверено</t>
        </is>
      </c>
      <c r="H115">
        <f>IF(OR(A115="",B115=""),"",B115&amp;"|"&amp;TEXT(A115,"YYYYMM"))</f>
        <v/>
      </c>
    </row>
    <row r="116">
      <c r="A116" s="34" t="n">
        <v>46226</v>
      </c>
      <c r="B116" s="29" t="inlineStr">
        <is>
          <t>ОС-020</t>
        </is>
      </c>
      <c r="C116" s="35">
        <f>IF(B116="","",IFERROR(INDEX(Оборудование!$B$6:$B$65,MATCH(B116,Оборудование!$A$6:$A$65,0)),"нет в реестре"))</f>
        <v/>
      </c>
      <c r="D116" s="29" t="inlineStr">
        <is>
          <t>ТО</t>
        </is>
      </c>
      <c r="E116" s="29" t="n">
        <v>5</v>
      </c>
      <c r="F116" s="29" t="inlineStr">
        <is>
          <t>Петров А. (слесарь)</t>
        </is>
      </c>
      <c r="G116" s="29" t="inlineStr">
        <is>
          <t>Выполнено по чек-листу</t>
        </is>
      </c>
      <c r="H116">
        <f>IF(OR(A116="",B116=""),"",B116&amp;"|"&amp;TEXT(A116,"YYYYMM"))</f>
        <v/>
      </c>
    </row>
    <row r="117">
      <c r="A117" s="34" t="n">
        <v>46227</v>
      </c>
      <c r="B117" s="29" t="inlineStr">
        <is>
          <t>ОС-008</t>
        </is>
      </c>
      <c r="C117" s="35">
        <f>IF(B117="","",IFERROR(INDEX(Оборудование!$B$6:$B$65,MATCH(B117,Оборудование!$A$6:$A$65,0)),"нет в реестре"))</f>
        <v/>
      </c>
      <c r="D117" s="29" t="inlineStr">
        <is>
          <t>ТО</t>
        </is>
      </c>
      <c r="E117" s="29" t="n">
        <v>2</v>
      </c>
      <c r="F117" s="29" t="inlineStr">
        <is>
          <t>Подрядчик</t>
        </is>
      </c>
      <c r="G117" s="29" t="inlineStr">
        <is>
          <t>Выполнено по чек-листу</t>
        </is>
      </c>
      <c r="H117">
        <f>IF(OR(A117="",B117=""),"",B117&amp;"|"&amp;TEXT(A117,"YYYYMM"))</f>
        <v/>
      </c>
    </row>
    <row r="118">
      <c r="A118" s="34" t="n">
        <v>46228</v>
      </c>
      <c r="B118" s="29" t="inlineStr">
        <is>
          <t>ОС-006</t>
        </is>
      </c>
      <c r="C118" s="35">
        <f>IF(B118="","",IFERROR(INDEX(Оборудование!$B$6:$B$65,MATCH(B118,Оборудование!$A$6:$A$65,0)),"нет в реестре"))</f>
        <v/>
      </c>
      <c r="D118" s="29" t="inlineStr">
        <is>
          <t>ТО</t>
        </is>
      </c>
      <c r="E118" s="29" t="n">
        <v>3</v>
      </c>
      <c r="F118" s="29" t="inlineStr">
        <is>
          <t>Подрядчик</t>
        </is>
      </c>
      <c r="G118" s="29" t="inlineStr">
        <is>
          <t>Выполнено по чек-листу</t>
        </is>
      </c>
      <c r="H118">
        <f>IF(OR(A118="",B118=""),"",B118&amp;"|"&amp;TEXT(A118,"YYYYMM"))</f>
        <v/>
      </c>
    </row>
    <row r="119">
      <c r="A119" s="34" t="n">
        <v>46229</v>
      </c>
      <c r="B119" s="29" t="inlineStr">
        <is>
          <t>ОС-005</t>
        </is>
      </c>
      <c r="C119" s="35">
        <f>IF(B119="","",IFERROR(INDEX(Оборудование!$B$6:$B$65,MATCH(B119,Оборудование!$A$6:$A$65,0)),"нет в реестре"))</f>
        <v/>
      </c>
      <c r="D119" s="29" t="inlineStr">
        <is>
          <t>ТО</t>
        </is>
      </c>
      <c r="E119" s="29" t="n">
        <v>3</v>
      </c>
      <c r="F119" s="29" t="inlineStr">
        <is>
          <t>Сидоров В. (электрик)</t>
        </is>
      </c>
      <c r="G119" s="29" t="inlineStr">
        <is>
          <t>Выполнено по чек-листу</t>
        </is>
      </c>
      <c r="H119">
        <f>IF(OR(A119="",B119=""),"",B119&amp;"|"&amp;TEXT(A119,"YYYYMM"))</f>
        <v/>
      </c>
    </row>
    <row r="120">
      <c r="A120" s="34" t="n">
        <v>46237</v>
      </c>
      <c r="B120" s="29" t="inlineStr">
        <is>
          <t>ОС-011</t>
        </is>
      </c>
      <c r="C120" s="35">
        <f>IF(B120="","",IFERROR(INDEX(Оборудование!$B$6:$B$65,MATCH(B120,Оборудование!$A$6:$A$65,0)),"нет в реестре"))</f>
        <v/>
      </c>
      <c r="D120" s="29" t="inlineStr">
        <is>
          <t>ТО</t>
        </is>
      </c>
      <c r="E120" s="29" t="n">
        <v>5</v>
      </c>
      <c r="F120" s="29" t="inlineStr">
        <is>
          <t>Ремонтная бригада № 1</t>
        </is>
      </c>
      <c r="G120" s="29" t="inlineStr">
        <is>
          <t>Выполнено по чек-листу</t>
        </is>
      </c>
      <c r="H120">
        <f>IF(OR(A120="",B120=""),"",B120&amp;"|"&amp;TEXT(A120,"YYYYMM"))</f>
        <v/>
      </c>
    </row>
    <row r="121">
      <c r="A121" s="34" t="n">
        <v>46237</v>
      </c>
      <c r="B121" s="29" t="inlineStr">
        <is>
          <t>ОС-020</t>
        </is>
      </c>
      <c r="C121" s="35">
        <f>IF(B121="","",IFERROR(INDEX(Оборудование!$B$6:$B$65,MATCH(B121,Оборудование!$A$6:$A$65,0)),"нет в реестре"))</f>
        <v/>
      </c>
      <c r="D121" s="29" t="inlineStr">
        <is>
          <t>ТО</t>
        </is>
      </c>
      <c r="E121" s="29" t="n">
        <v>4</v>
      </c>
      <c r="F121" s="29" t="inlineStr">
        <is>
          <t>Подрядчик</t>
        </is>
      </c>
      <c r="G121" s="29" t="inlineStr">
        <is>
          <t>Выполнено по чек-листу</t>
        </is>
      </c>
      <c r="H121">
        <f>IF(OR(A121="",B121=""),"",B121&amp;"|"&amp;TEXT(A121,"YYYYMM"))</f>
        <v/>
      </c>
    </row>
    <row r="122">
      <c r="A122" s="34" t="n">
        <v>46239</v>
      </c>
      <c r="B122" s="29" t="inlineStr">
        <is>
          <t>ОС-004</t>
        </is>
      </c>
      <c r="C122" s="35">
        <f>IF(B122="","",IFERROR(INDEX(Оборудование!$B$6:$B$65,MATCH(B122,Оборудование!$A$6:$A$65,0)),"нет в реестре"))</f>
        <v/>
      </c>
      <c r="D122" s="29" t="inlineStr">
        <is>
          <t>ТО</t>
        </is>
      </c>
      <c r="E122" s="29" t="n">
        <v>5</v>
      </c>
      <c r="F122" s="29" t="inlineStr">
        <is>
          <t>Подрядчик</t>
        </is>
      </c>
      <c r="G122" s="29" t="inlineStr">
        <is>
          <t>Выполнено по чек-листу</t>
        </is>
      </c>
      <c r="H122">
        <f>IF(OR(A122="",B122=""),"",B122&amp;"|"&amp;TEXT(A122,"YYYYMM"))</f>
        <v/>
      </c>
    </row>
    <row r="123">
      <c r="A123" s="34" t="n">
        <v>46239</v>
      </c>
      <c r="B123" s="29" t="inlineStr">
        <is>
          <t>ОС-005</t>
        </is>
      </c>
      <c r="C123" s="35">
        <f>IF(B123="","",IFERROR(INDEX(Оборудование!$B$6:$B$65,MATCH(B123,Оборудование!$A$6:$A$65,0)),"нет в реестре"))</f>
        <v/>
      </c>
      <c r="D123" s="29" t="inlineStr">
        <is>
          <t>ТО</t>
        </is>
      </c>
      <c r="E123" s="29" t="n">
        <v>3</v>
      </c>
      <c r="F123" s="29" t="inlineStr">
        <is>
          <t>Ремонтная бригада № 1</t>
        </is>
      </c>
      <c r="G123" s="29" t="inlineStr">
        <is>
          <t>Выполнено по чек-листу</t>
        </is>
      </c>
      <c r="H123">
        <f>IF(OR(A123="",B123=""),"",B123&amp;"|"&amp;TEXT(A123,"YYYYMM"))</f>
        <v/>
      </c>
    </row>
    <row r="124">
      <c r="A124" s="34" t="n">
        <v>46240</v>
      </c>
      <c r="B124" s="29" t="inlineStr">
        <is>
          <t>ОС-002</t>
        </is>
      </c>
      <c r="C124" s="35">
        <f>IF(B124="","",IFERROR(INDEX(Оборудование!$B$6:$B$65,MATCH(B124,Оборудование!$A$6:$A$65,0)),"нет в реестре"))</f>
        <v/>
      </c>
      <c r="D124" s="29" t="inlineStr">
        <is>
          <t>ТО</t>
        </is>
      </c>
      <c r="E124" s="29" t="n">
        <v>5</v>
      </c>
      <c r="F124" s="29" t="inlineStr">
        <is>
          <t>Петров А. (слесарь)</t>
        </is>
      </c>
      <c r="G124" s="29" t="inlineStr">
        <is>
          <t>Выполнено по чек-листу</t>
        </is>
      </c>
      <c r="H124">
        <f>IF(OR(A124="",B124=""),"",B124&amp;"|"&amp;TEXT(A124,"YYYYMM"))</f>
        <v/>
      </c>
    </row>
    <row r="125">
      <c r="A125" s="34" t="n">
        <v>46240</v>
      </c>
      <c r="B125" s="29" t="inlineStr">
        <is>
          <t>ОС-007</t>
        </is>
      </c>
      <c r="C125" s="35">
        <f>IF(B125="","",IFERROR(INDEX(Оборудование!$B$6:$B$65,MATCH(B125,Оборудование!$A$6:$A$65,0)),"нет в реестре"))</f>
        <v/>
      </c>
      <c r="D125" s="29" t="inlineStr">
        <is>
          <t>ТО</t>
        </is>
      </c>
      <c r="E125" s="29" t="n">
        <v>4</v>
      </c>
      <c r="F125" s="29" t="inlineStr">
        <is>
          <t>Ремонтная бригада № 1</t>
        </is>
      </c>
      <c r="G125" s="29" t="inlineStr">
        <is>
          <t>Выполнено по чек-листу</t>
        </is>
      </c>
      <c r="H125">
        <f>IF(OR(A125="",B125=""),"",B125&amp;"|"&amp;TEXT(A125,"YYYYMM"))</f>
        <v/>
      </c>
    </row>
    <row r="126">
      <c r="A126" s="34" t="n">
        <v>46240</v>
      </c>
      <c r="B126" s="29" t="inlineStr">
        <is>
          <t>ОС-019</t>
        </is>
      </c>
      <c r="C126" s="35">
        <f>IF(B126="","",IFERROR(INDEX(Оборудование!$B$6:$B$65,MATCH(B126,Оборудование!$A$6:$A$65,0)),"нет в реестре"))</f>
        <v/>
      </c>
      <c r="D126" s="29" t="inlineStr">
        <is>
          <t>ТО</t>
        </is>
      </c>
      <c r="E126" s="29" t="n">
        <v>2</v>
      </c>
      <c r="F126" s="29" t="inlineStr">
        <is>
          <t>Петров А. (слесарь)</t>
        </is>
      </c>
      <c r="G126" s="29" t="inlineStr">
        <is>
          <t>Выполнено по чек-листу</t>
        </is>
      </c>
      <c r="H126">
        <f>IF(OR(A126="",B126=""),"",B126&amp;"|"&amp;TEXT(A126,"YYYYMM"))</f>
        <v/>
      </c>
    </row>
    <row r="127">
      <c r="A127" s="34" t="n">
        <v>46241</v>
      </c>
      <c r="B127" s="29" t="inlineStr">
        <is>
          <t>ОС-010</t>
        </is>
      </c>
      <c r="C127" s="35">
        <f>IF(B127="","",IFERROR(INDEX(Оборудование!$B$6:$B$65,MATCH(B127,Оборудование!$A$6:$A$65,0)),"нет в реестре"))</f>
        <v/>
      </c>
      <c r="D127" s="29" t="inlineStr">
        <is>
          <t>Т</t>
        </is>
      </c>
      <c r="E127" s="29" t="n">
        <v>41</v>
      </c>
      <c r="F127" s="29" t="inlineStr">
        <is>
          <t>Ремонтная бригада № 1</t>
        </is>
      </c>
      <c r="G127" s="29" t="inlineStr">
        <is>
          <t>Заменены изношенные узлы, проверено</t>
        </is>
      </c>
      <c r="H127">
        <f>IF(OR(A127="",B127=""),"",B127&amp;"|"&amp;TEXT(A127,"YYYYMM"))</f>
        <v/>
      </c>
    </row>
    <row r="128">
      <c r="A128" s="34" t="n">
        <v>46243</v>
      </c>
      <c r="B128" s="29" t="inlineStr">
        <is>
          <t>ОС-012</t>
        </is>
      </c>
      <c r="C128" s="35">
        <f>IF(B128="","",IFERROR(INDEX(Оборудование!$B$6:$B$65,MATCH(B128,Оборудование!$A$6:$A$65,0)),"нет в реестре"))</f>
        <v/>
      </c>
      <c r="D128" s="29" t="inlineStr">
        <is>
          <t>ТО</t>
        </is>
      </c>
      <c r="E128" s="29" t="n">
        <v>4</v>
      </c>
      <c r="F128" s="29" t="inlineStr">
        <is>
          <t>Сидоров В. (электрик)</t>
        </is>
      </c>
      <c r="G128" s="29" t="inlineStr">
        <is>
          <t>Выполнено по чек-листу</t>
        </is>
      </c>
      <c r="H128">
        <f>IF(OR(A128="",B128=""),"",B128&amp;"|"&amp;TEXT(A128,"YYYYMM"))</f>
        <v/>
      </c>
    </row>
    <row r="129">
      <c r="A129" s="34" t="n">
        <v>46247</v>
      </c>
      <c r="B129" s="29" t="inlineStr">
        <is>
          <t>ОС-009</t>
        </is>
      </c>
      <c r="C129" s="35">
        <f>IF(B129="","",IFERROR(INDEX(Оборудование!$B$6:$B$65,MATCH(B129,Оборудование!$A$6:$A$65,0)),"нет в реестре"))</f>
        <v/>
      </c>
      <c r="D129" s="29" t="inlineStr">
        <is>
          <t>ТО</t>
        </is>
      </c>
      <c r="E129" s="29" t="n">
        <v>2</v>
      </c>
      <c r="F129" s="29" t="inlineStr">
        <is>
          <t>Петров А. (слесарь)</t>
        </is>
      </c>
      <c r="G129" s="29" t="inlineStr">
        <is>
          <t>Выполнено по чек-листу</t>
        </is>
      </c>
      <c r="H129">
        <f>IF(OR(A129="",B129=""),"",B129&amp;"|"&amp;TEXT(A129,"YYYYMM"))</f>
        <v/>
      </c>
    </row>
    <row r="130">
      <c r="A130" s="34" t="n">
        <v>46248</v>
      </c>
      <c r="B130" s="29" t="inlineStr">
        <is>
          <t>ОС-014</t>
        </is>
      </c>
      <c r="C130" s="35">
        <f>IF(B130="","",IFERROR(INDEX(Оборудование!$B$6:$B$65,MATCH(B130,Оборудование!$A$6:$A$65,0)),"нет в реестре"))</f>
        <v/>
      </c>
      <c r="D130" s="29" t="inlineStr">
        <is>
          <t>ТО</t>
        </is>
      </c>
      <c r="E130" s="29" t="n">
        <v>3</v>
      </c>
      <c r="F130" s="29" t="inlineStr">
        <is>
          <t>Петров А. (слесарь)</t>
        </is>
      </c>
      <c r="G130" s="29" t="inlineStr">
        <is>
          <t>Выполнено по чек-листу</t>
        </is>
      </c>
      <c r="H130">
        <f>IF(OR(A130="",B130=""),"",B130&amp;"|"&amp;TEXT(A130,"YYYYMM"))</f>
        <v/>
      </c>
    </row>
    <row r="131">
      <c r="A131" s="34" t="n">
        <v>46249</v>
      </c>
      <c r="B131" s="29" t="inlineStr">
        <is>
          <t>ОС-003</t>
        </is>
      </c>
      <c r="C131" s="35">
        <f>IF(B131="","",IFERROR(INDEX(Оборудование!$B$6:$B$65,MATCH(B131,Оборудование!$A$6:$A$65,0)),"нет в реестре"))</f>
        <v/>
      </c>
      <c r="D131" s="29" t="inlineStr">
        <is>
          <t>ТО</t>
        </is>
      </c>
      <c r="E131" s="29" t="n">
        <v>4</v>
      </c>
      <c r="F131" s="29" t="inlineStr">
        <is>
          <t>Петров А. (слесарь)</t>
        </is>
      </c>
      <c r="G131" s="29" t="inlineStr">
        <is>
          <t>Выполнено по чек-листу</t>
        </is>
      </c>
      <c r="H131">
        <f>IF(OR(A131="",B131=""),"",B131&amp;"|"&amp;TEXT(A131,"YYYYMM"))</f>
        <v/>
      </c>
    </row>
    <row r="132">
      <c r="A132" s="34" t="n">
        <v>46252</v>
      </c>
      <c r="B132" s="29" t="inlineStr">
        <is>
          <t>ОС-016</t>
        </is>
      </c>
      <c r="C132" s="35">
        <f>IF(B132="","",IFERROR(INDEX(Оборудование!$B$6:$B$65,MATCH(B132,Оборудование!$A$6:$A$65,0)),"нет в реестре"))</f>
        <v/>
      </c>
      <c r="D132" s="29" t="inlineStr">
        <is>
          <t>Т</t>
        </is>
      </c>
      <c r="E132" s="29" t="n">
        <v>27</v>
      </c>
      <c r="F132" s="29" t="inlineStr">
        <is>
          <t>Петров А. (слесарь)</t>
        </is>
      </c>
      <c r="G132" s="29" t="inlineStr">
        <is>
          <t>Заменены изношенные узлы, проверено</t>
        </is>
      </c>
      <c r="H132">
        <f>IF(OR(A132="",B132=""),"",B132&amp;"|"&amp;TEXT(A132,"YYYYMM"))</f>
        <v/>
      </c>
    </row>
    <row r="133">
      <c r="A133" s="34" t="n">
        <v>46254</v>
      </c>
      <c r="B133" s="29" t="inlineStr">
        <is>
          <t>ОС-006</t>
        </is>
      </c>
      <c r="C133" s="35">
        <f>IF(B133="","",IFERROR(INDEX(Оборудование!$B$6:$B$65,MATCH(B133,Оборудование!$A$6:$A$65,0)),"нет в реестре"))</f>
        <v/>
      </c>
      <c r="D133" s="29" t="inlineStr">
        <is>
          <t>Т</t>
        </is>
      </c>
      <c r="E133" s="29" t="n">
        <v>14</v>
      </c>
      <c r="F133" s="29" t="inlineStr">
        <is>
          <t>Петров А. (слесарь)</t>
        </is>
      </c>
      <c r="G133" s="29" t="inlineStr">
        <is>
          <t>Заменены изношенные узлы, проверено</t>
        </is>
      </c>
      <c r="H133">
        <f>IF(OR(A133="",B133=""),"",B133&amp;"|"&amp;TEXT(A133,"YYYYMM"))</f>
        <v/>
      </c>
    </row>
    <row r="134">
      <c r="A134" s="34" t="n">
        <v>46255</v>
      </c>
      <c r="B134" s="29" t="inlineStr">
        <is>
          <t>ОС-001</t>
        </is>
      </c>
      <c r="C134" s="35">
        <f>IF(B134="","",IFERROR(INDEX(Оборудование!$B$6:$B$65,MATCH(B134,Оборудование!$A$6:$A$65,0)),"нет в реестре"))</f>
        <v/>
      </c>
      <c r="D134" s="29" t="inlineStr">
        <is>
          <t>ТО</t>
        </is>
      </c>
      <c r="E134" s="29" t="n">
        <v>5</v>
      </c>
      <c r="F134" s="29" t="inlineStr">
        <is>
          <t>Сидоров В. (электрик)</t>
        </is>
      </c>
      <c r="G134" s="29" t="inlineStr">
        <is>
          <t>Выполнено по чек-листу</t>
        </is>
      </c>
      <c r="H134">
        <f>IF(OR(A134="",B134=""),"",B134&amp;"|"&amp;TEXT(A134,"YYYYMM"))</f>
        <v/>
      </c>
    </row>
    <row r="135">
      <c r="A135" s="34" t="n">
        <v>46259</v>
      </c>
      <c r="B135" s="29" t="inlineStr">
        <is>
          <t>ОС-008</t>
        </is>
      </c>
      <c r="C135" s="35">
        <f>IF(B135="","",IFERROR(INDEX(Оборудование!$B$6:$B$65,MATCH(B135,Оборудование!$A$6:$A$65,0)),"нет в реестре"))</f>
        <v/>
      </c>
      <c r="D135" s="29" t="inlineStr">
        <is>
          <t>ТО</t>
        </is>
      </c>
      <c r="E135" s="29" t="n">
        <v>2</v>
      </c>
      <c r="F135" s="29" t="inlineStr">
        <is>
          <t>Подрядчик</t>
        </is>
      </c>
      <c r="G135" s="29" t="inlineStr">
        <is>
          <t>Выполнено по чек-листу</t>
        </is>
      </c>
      <c r="H135">
        <f>IF(OR(A135="",B135=""),"",B135&amp;"|"&amp;TEXT(A135,"YYYYMM"))</f>
        <v/>
      </c>
    </row>
    <row r="136">
      <c r="A136" s="34" t="n">
        <v>46269</v>
      </c>
      <c r="B136" s="29" t="inlineStr">
        <is>
          <t>ОС-008</t>
        </is>
      </c>
      <c r="C136" s="35">
        <f>IF(B136="","",IFERROR(INDEX(Оборудование!$B$6:$B$65,MATCH(B136,Оборудование!$A$6:$A$65,0)),"нет в реестре"))</f>
        <v/>
      </c>
      <c r="D136" s="29" t="inlineStr">
        <is>
          <t>Т</t>
        </is>
      </c>
      <c r="E136" s="29" t="n">
        <v>6</v>
      </c>
      <c r="F136" s="29" t="inlineStr">
        <is>
          <t>Ремонтная бригада № 1</t>
        </is>
      </c>
      <c r="G136" s="29" t="inlineStr">
        <is>
          <t>Заменены изношенные узлы, проверено</t>
        </is>
      </c>
      <c r="H136">
        <f>IF(OR(A136="",B136=""),"",B136&amp;"|"&amp;TEXT(A136,"YYYYMM"))</f>
        <v/>
      </c>
    </row>
    <row r="137">
      <c r="A137" s="34" t="n">
        <v>46270</v>
      </c>
      <c r="B137" s="29" t="inlineStr">
        <is>
          <t>ОС-006</t>
        </is>
      </c>
      <c r="C137" s="35">
        <f>IF(B137="","",IFERROR(INDEX(Оборудование!$B$6:$B$65,MATCH(B137,Оборудование!$A$6:$A$65,0)),"нет в реестре"))</f>
        <v/>
      </c>
      <c r="D137" s="29" t="inlineStr">
        <is>
          <t>ТО</t>
        </is>
      </c>
      <c r="E137" s="29" t="n">
        <v>3</v>
      </c>
      <c r="F137" s="29" t="inlineStr">
        <is>
          <t>Сидоров В. (электрик)</t>
        </is>
      </c>
      <c r="G137" s="29" t="inlineStr">
        <is>
          <t>Выполнено по чек-листу</t>
        </is>
      </c>
      <c r="H137">
        <f>IF(OR(A137="",B137=""),"",B137&amp;"|"&amp;TEXT(A137,"YYYYMM"))</f>
        <v/>
      </c>
    </row>
    <row r="138">
      <c r="A138" s="34" t="n">
        <v>46270</v>
      </c>
      <c r="B138" s="29" t="inlineStr">
        <is>
          <t>ОС-009</t>
        </is>
      </c>
      <c r="C138" s="35">
        <f>IF(B138="","",IFERROR(INDEX(Оборудование!$B$6:$B$65,MATCH(B138,Оборудование!$A$6:$A$65,0)),"нет в реестре"))</f>
        <v/>
      </c>
      <c r="D138" s="29" t="inlineStr">
        <is>
          <t>ТО</t>
        </is>
      </c>
      <c r="E138" s="29" t="n">
        <v>2</v>
      </c>
      <c r="F138" s="29" t="inlineStr">
        <is>
          <t>Ремонтная бригада № 1</t>
        </is>
      </c>
      <c r="G138" s="29" t="inlineStr">
        <is>
          <t>Выполнено по чек-листу</t>
        </is>
      </c>
      <c r="H138">
        <f>IF(OR(A138="",B138=""),"",B138&amp;"|"&amp;TEXT(A138,"YYYYMM"))</f>
        <v/>
      </c>
    </row>
    <row r="139">
      <c r="A139" s="34" t="n">
        <v>46272</v>
      </c>
      <c r="B139" s="29" t="inlineStr">
        <is>
          <t>ОС-012</t>
        </is>
      </c>
      <c r="C139" s="35">
        <f>IF(B139="","",IFERROR(INDEX(Оборудование!$B$6:$B$65,MATCH(B139,Оборудование!$A$6:$A$65,0)),"нет в реестре"))</f>
        <v/>
      </c>
      <c r="D139" s="29" t="inlineStr">
        <is>
          <t>Т</t>
        </is>
      </c>
      <c r="E139" s="29" t="n">
        <v>14</v>
      </c>
      <c r="F139" s="29" t="inlineStr">
        <is>
          <t>Ремонтная бригада № 1</t>
        </is>
      </c>
      <c r="G139" s="29" t="inlineStr">
        <is>
          <t>Заменены изношенные узлы, проверено</t>
        </is>
      </c>
      <c r="H139">
        <f>IF(OR(A139="",B139=""),"",B139&amp;"|"&amp;TEXT(A139,"YYYYMM"))</f>
        <v/>
      </c>
    </row>
    <row r="140">
      <c r="A140" s="34" t="n">
        <v>46272</v>
      </c>
      <c r="B140" s="29" t="inlineStr">
        <is>
          <t>ОС-019</t>
        </is>
      </c>
      <c r="C140" s="35">
        <f>IF(B140="","",IFERROR(INDEX(Оборудование!$B$6:$B$65,MATCH(B140,Оборудование!$A$6:$A$65,0)),"нет в реестре"))</f>
        <v/>
      </c>
      <c r="D140" s="29" t="inlineStr">
        <is>
          <t>Т</t>
        </is>
      </c>
      <c r="E140" s="29" t="n">
        <v>7</v>
      </c>
      <c r="F140" s="29" t="inlineStr">
        <is>
          <t>Подрядчик</t>
        </is>
      </c>
      <c r="G140" s="29" t="inlineStr">
        <is>
          <t>Заменены изношенные узлы, проверено</t>
        </is>
      </c>
      <c r="H140">
        <f>IF(OR(A140="",B140=""),"",B140&amp;"|"&amp;TEXT(A140,"YYYYMM"))</f>
        <v/>
      </c>
    </row>
    <row r="141">
      <c r="A141" s="34" t="n">
        <v>46273</v>
      </c>
      <c r="B141" s="29" t="inlineStr">
        <is>
          <t>ОС-014</t>
        </is>
      </c>
      <c r="C141" s="35">
        <f>IF(B141="","",IFERROR(INDEX(Оборудование!$B$6:$B$65,MATCH(B141,Оборудование!$A$6:$A$65,0)),"нет в реестре"))</f>
        <v/>
      </c>
      <c r="D141" s="29" t="inlineStr">
        <is>
          <t>ТО</t>
        </is>
      </c>
      <c r="E141" s="29" t="n">
        <v>3</v>
      </c>
      <c r="F141" s="29" t="inlineStr">
        <is>
          <t>Ремонтная бригада № 1</t>
        </is>
      </c>
      <c r="G141" s="29" t="inlineStr">
        <is>
          <t>Выполнено по чек-листу</t>
        </is>
      </c>
      <c r="H141">
        <f>IF(OR(A141="",B141=""),"",B141&amp;"|"&amp;TEXT(A141,"YYYYMM"))</f>
        <v/>
      </c>
    </row>
    <row r="142">
      <c r="A142" s="34" t="n">
        <v>46274</v>
      </c>
      <c r="B142" s="29" t="inlineStr">
        <is>
          <t>ОС-010</t>
        </is>
      </c>
      <c r="C142" s="35">
        <f>IF(B142="","",IFERROR(INDEX(Оборудование!$B$6:$B$65,MATCH(B142,Оборудование!$A$6:$A$65,0)),"нет в реестре"))</f>
        <v/>
      </c>
      <c r="D142" s="29" t="inlineStr">
        <is>
          <t>ТО</t>
        </is>
      </c>
      <c r="E142" s="29" t="n">
        <v>6</v>
      </c>
      <c r="F142" s="29" t="inlineStr">
        <is>
          <t>Петров А. (слесарь)</t>
        </is>
      </c>
      <c r="G142" s="29" t="inlineStr">
        <is>
          <t>Выполнено по чек-листу</t>
        </is>
      </c>
      <c r="H142">
        <f>IF(OR(A142="",B142=""),"",B142&amp;"|"&amp;TEXT(A142,"YYYYMM"))</f>
        <v/>
      </c>
    </row>
    <row r="143">
      <c r="A143" s="34" t="n">
        <v>46275</v>
      </c>
      <c r="B143" s="29" t="inlineStr">
        <is>
          <t>ОС-011</t>
        </is>
      </c>
      <c r="C143" s="35">
        <f>IF(B143="","",IFERROR(INDEX(Оборудование!$B$6:$B$65,MATCH(B143,Оборудование!$A$6:$A$65,0)),"нет в реестре"))</f>
        <v/>
      </c>
      <c r="D143" s="29" t="inlineStr">
        <is>
          <t>ТО</t>
        </is>
      </c>
      <c r="E143" s="29" t="n">
        <v>5</v>
      </c>
      <c r="F143" s="29" t="inlineStr">
        <is>
          <t>Петров А. (слесарь)</t>
        </is>
      </c>
      <c r="G143" s="29" t="inlineStr">
        <is>
          <t>Выполнено по чек-листу</t>
        </is>
      </c>
      <c r="H143">
        <f>IF(OR(A143="",B143=""),"",B143&amp;"|"&amp;TEXT(A143,"YYYYMM"))</f>
        <v/>
      </c>
    </row>
    <row r="144">
      <c r="A144" s="34" t="n">
        <v>46276</v>
      </c>
      <c r="B144" s="29" t="inlineStr">
        <is>
          <t>ОС-017</t>
        </is>
      </c>
      <c r="C144" s="35">
        <f>IF(B144="","",IFERROR(INDEX(Оборудование!$B$6:$B$65,MATCH(B144,Оборудование!$A$6:$A$65,0)),"нет в реестре"))</f>
        <v/>
      </c>
      <c r="D144" s="29" t="inlineStr">
        <is>
          <t>ТО</t>
        </is>
      </c>
      <c r="E144" s="29" t="n">
        <v>5</v>
      </c>
      <c r="F144" s="29" t="inlineStr">
        <is>
          <t>Подрядчик</t>
        </is>
      </c>
      <c r="G144" s="29" t="inlineStr">
        <is>
          <t>Выполнено по чек-листу</t>
        </is>
      </c>
      <c r="H144">
        <f>IF(OR(A144="",B144=""),"",B144&amp;"|"&amp;TEXT(A144,"YYYYMM"))</f>
        <v/>
      </c>
    </row>
    <row r="145">
      <c r="A145" s="34" t="n">
        <v>46281</v>
      </c>
      <c r="B145" s="29" t="inlineStr">
        <is>
          <t>ОС-007</t>
        </is>
      </c>
      <c r="C145" s="35">
        <f>IF(B145="","",IFERROR(INDEX(Оборудование!$B$6:$B$65,MATCH(B145,Оборудование!$A$6:$A$65,0)),"нет в реестре"))</f>
        <v/>
      </c>
      <c r="D145" s="29" t="inlineStr">
        <is>
          <t>ТО</t>
        </is>
      </c>
      <c r="E145" s="29" t="n">
        <v>4</v>
      </c>
      <c r="F145" s="29" t="inlineStr">
        <is>
          <t>Подрядчик</t>
        </is>
      </c>
      <c r="G145" s="29" t="inlineStr">
        <is>
          <t>Выполнено по чек-листу</t>
        </is>
      </c>
      <c r="H145">
        <f>IF(OR(A145="",B145=""),"",B145&amp;"|"&amp;TEXT(A145,"YYYYMM"))</f>
        <v/>
      </c>
    </row>
    <row r="146">
      <c r="A146" s="34" t="n">
        <v>46283</v>
      </c>
      <c r="B146" s="29" t="inlineStr">
        <is>
          <t>ОС-001</t>
        </is>
      </c>
      <c r="C146" s="35">
        <f>IF(B146="","",IFERROR(INDEX(Оборудование!$B$6:$B$65,MATCH(B146,Оборудование!$A$6:$A$65,0)),"нет в реестре"))</f>
        <v/>
      </c>
      <c r="D146" s="29" t="inlineStr">
        <is>
          <t>Т</t>
        </is>
      </c>
      <c r="E146" s="29" t="n">
        <v>14</v>
      </c>
      <c r="F146" s="29" t="inlineStr">
        <is>
          <t>Петров А. (слесарь)</t>
        </is>
      </c>
      <c r="G146" s="29" t="inlineStr">
        <is>
          <t>Заменены изношенные узлы, проверено</t>
        </is>
      </c>
      <c r="H146">
        <f>IF(OR(A146="",B146=""),"",B146&amp;"|"&amp;TEXT(A146,"YYYYMM"))</f>
        <v/>
      </c>
    </row>
    <row r="147">
      <c r="A147" s="34" t="n">
        <v>46283</v>
      </c>
      <c r="B147" s="29" t="inlineStr">
        <is>
          <t>ОС-015</t>
        </is>
      </c>
      <c r="C147" s="35">
        <f>IF(B147="","",IFERROR(INDEX(Оборудование!$B$6:$B$65,MATCH(B147,Оборудование!$A$6:$A$65,0)),"нет в реестре"))</f>
        <v/>
      </c>
      <c r="D147" s="29" t="inlineStr">
        <is>
          <t>ТО</t>
        </is>
      </c>
      <c r="E147" s="29" t="n">
        <v>3</v>
      </c>
      <c r="F147" s="29" t="inlineStr">
        <is>
          <t>Ремонтная бригада № 1</t>
        </is>
      </c>
      <c r="G147" s="29" t="inlineStr">
        <is>
          <t>Выполнено по чек-листу</t>
        </is>
      </c>
      <c r="H147">
        <f>IF(OR(A147="",B147=""),"",B147&amp;"|"&amp;TEXT(A147,"YYYYMM"))</f>
        <v/>
      </c>
    </row>
    <row r="148">
      <c r="A148" s="34" t="n">
        <v>46286</v>
      </c>
      <c r="B148" s="29" t="inlineStr">
        <is>
          <t>ОС-018</t>
        </is>
      </c>
      <c r="C148" s="35">
        <f>IF(B148="","",IFERROR(INDEX(Оборудование!$B$6:$B$65,MATCH(B148,Оборудование!$A$6:$A$65,0)),"нет в реестре"))</f>
        <v/>
      </c>
      <c r="D148" s="29" t="inlineStr">
        <is>
          <t>ТО</t>
        </is>
      </c>
      <c r="E148" s="29" t="n">
        <v>3</v>
      </c>
      <c r="F148" s="29" t="inlineStr">
        <is>
          <t>Сидоров В. (электрик)</t>
        </is>
      </c>
      <c r="G148" s="29" t="inlineStr">
        <is>
          <t>Выполнено по чек-листу</t>
        </is>
      </c>
      <c r="H148">
        <f>IF(OR(A148="",B148=""),"",B148&amp;"|"&amp;TEXT(A148,"YYYYMM"))</f>
        <v/>
      </c>
    </row>
    <row r="149">
      <c r="A149" s="34" t="n">
        <v>46287</v>
      </c>
      <c r="B149" s="29" t="inlineStr">
        <is>
          <t>ОС-004</t>
        </is>
      </c>
      <c r="C149" s="35">
        <f>IF(B149="","",IFERROR(INDEX(Оборудование!$B$6:$B$65,MATCH(B149,Оборудование!$A$6:$A$65,0)),"нет в реестре"))</f>
        <v/>
      </c>
      <c r="D149" s="29" t="inlineStr">
        <is>
          <t>ТО</t>
        </is>
      </c>
      <c r="E149" s="29" t="n">
        <v>7</v>
      </c>
      <c r="F149" s="29" t="inlineStr">
        <is>
          <t>Ремонтная бригада № 1</t>
        </is>
      </c>
      <c r="G149" s="29" t="inlineStr">
        <is>
          <t>Выполнено по чек-листу</t>
        </is>
      </c>
      <c r="H149">
        <f>IF(OR(A149="",B149=""),"",B149&amp;"|"&amp;TEXT(A149,"YYYYMM"))</f>
        <v/>
      </c>
    </row>
    <row r="150">
      <c r="A150" s="34" t="n">
        <v>46288</v>
      </c>
      <c r="B150" s="29" t="inlineStr">
        <is>
          <t>ОС-003</t>
        </is>
      </c>
      <c r="C150" s="35">
        <f>IF(B150="","",IFERROR(INDEX(Оборудование!$B$6:$B$65,MATCH(B150,Оборудование!$A$6:$A$65,0)),"нет в реестре"))</f>
        <v/>
      </c>
      <c r="D150" s="29" t="inlineStr">
        <is>
          <t>ТО</t>
        </is>
      </c>
      <c r="E150" s="29" t="n">
        <v>4</v>
      </c>
      <c r="F150" s="29" t="inlineStr">
        <is>
          <t>Ремонтная бригада № 1</t>
        </is>
      </c>
      <c r="G150" s="29" t="inlineStr">
        <is>
          <t>Выполнено по чек-листу</t>
        </is>
      </c>
      <c r="H150">
        <f>IF(OR(A150="",B150=""),"",B150&amp;"|"&amp;TEXT(A150,"YYYYMM"))</f>
        <v/>
      </c>
    </row>
    <row r="151">
      <c r="A151" s="34" t="n">
        <v>46291</v>
      </c>
      <c r="B151" s="29" t="inlineStr">
        <is>
          <t>ОС-005</t>
        </is>
      </c>
      <c r="C151" s="35">
        <f>IF(B151="","",IFERROR(INDEX(Оборудование!$B$6:$B$65,MATCH(B151,Оборудование!$A$6:$A$65,0)),"нет в реестре"))</f>
        <v/>
      </c>
      <c r="D151" s="29" t="inlineStr">
        <is>
          <t>ТО</t>
        </is>
      </c>
      <c r="E151" s="29" t="n">
        <v>4</v>
      </c>
      <c r="F151" s="29" t="inlineStr">
        <is>
          <t>Сидоров В. (электрик)</t>
        </is>
      </c>
      <c r="G151" s="29" t="inlineStr">
        <is>
          <t>Выполнено по чек-листу</t>
        </is>
      </c>
      <c r="H151">
        <f>IF(OR(A151="",B151=""),"",B151&amp;"|"&amp;TEXT(A151,"YYYYMM"))</f>
        <v/>
      </c>
    </row>
    <row r="152">
      <c r="A152" s="34" t="n">
        <v>46301</v>
      </c>
      <c r="B152" s="29" t="inlineStr">
        <is>
          <t>ОС-006</t>
        </is>
      </c>
      <c r="C152" s="35">
        <f>IF(B152="","",IFERROR(INDEX(Оборудование!$B$6:$B$65,MATCH(B152,Оборудование!$A$6:$A$65,0)),"нет в реестре"))</f>
        <v/>
      </c>
      <c r="D152" s="29" t="inlineStr">
        <is>
          <t>ТО</t>
        </is>
      </c>
      <c r="E152" s="29" t="n">
        <v>3</v>
      </c>
      <c r="F152" s="29" t="inlineStr">
        <is>
          <t>Подрядчик</t>
        </is>
      </c>
      <c r="G152" s="29" t="inlineStr">
        <is>
          <t>Выполнено по чек-листу</t>
        </is>
      </c>
      <c r="H152">
        <f>IF(OR(A152="",B152=""),"",B152&amp;"|"&amp;TEXT(A152,"YYYYMM"))</f>
        <v/>
      </c>
    </row>
    <row r="153">
      <c r="A153" s="34" t="n">
        <v>46304</v>
      </c>
      <c r="B153" s="29" t="inlineStr">
        <is>
          <t>ОС-004</t>
        </is>
      </c>
      <c r="C153" s="35">
        <f>IF(B153="","",IFERROR(INDEX(Оборудование!$B$6:$B$65,MATCH(B153,Оборудование!$A$6:$A$65,0)),"нет в реестре"))</f>
        <v/>
      </c>
      <c r="D153" s="29" t="inlineStr">
        <is>
          <t>ТО</t>
        </is>
      </c>
      <c r="E153" s="29" t="n">
        <v>7</v>
      </c>
      <c r="F153" s="29" t="inlineStr">
        <is>
          <t>Петров А. (слесарь)</t>
        </is>
      </c>
      <c r="G153" s="29" t="inlineStr">
        <is>
          <t>Выполнено по чек-листу</t>
        </is>
      </c>
      <c r="H153">
        <f>IF(OR(A153="",B153=""),"",B153&amp;"|"&amp;TEXT(A153,"YYYYMM"))</f>
        <v/>
      </c>
    </row>
    <row r="154">
      <c r="A154" s="34" t="n">
        <v>46306</v>
      </c>
      <c r="B154" s="29" t="inlineStr">
        <is>
          <t>ОС-001</t>
        </is>
      </c>
      <c r="C154" s="35">
        <f>IF(B154="","",IFERROR(INDEX(Оборудование!$B$6:$B$65,MATCH(B154,Оборудование!$A$6:$A$65,0)),"нет в реестре"))</f>
        <v/>
      </c>
      <c r="D154" s="29" t="inlineStr">
        <is>
          <t>ТО</t>
        </is>
      </c>
      <c r="E154" s="29" t="n">
        <v>4</v>
      </c>
      <c r="F154" s="29" t="inlineStr">
        <is>
          <t>Петров А. (слесарь)</t>
        </is>
      </c>
      <c r="G154" s="29" t="inlineStr">
        <is>
          <t>Выполнено по чек-листу</t>
        </is>
      </c>
      <c r="H154">
        <f>IF(OR(A154="",B154=""),"",B154&amp;"|"&amp;TEXT(A154,"YYYYMM"))</f>
        <v/>
      </c>
    </row>
    <row r="155">
      <c r="A155" s="34" t="n">
        <v>46306</v>
      </c>
      <c r="B155" s="29" t="inlineStr">
        <is>
          <t>ОС-009</t>
        </is>
      </c>
      <c r="C155" s="35">
        <f>IF(B155="","",IFERROR(INDEX(Оборудование!$B$6:$B$65,MATCH(B155,Оборудование!$A$6:$A$65,0)),"нет в реестре"))</f>
        <v/>
      </c>
      <c r="D155" s="29" t="inlineStr">
        <is>
          <t>Т</t>
        </is>
      </c>
      <c r="E155" s="29" t="n">
        <v>6</v>
      </c>
      <c r="F155" s="29" t="inlineStr">
        <is>
          <t>Петров А. (слесарь)</t>
        </is>
      </c>
      <c r="G155" s="29" t="inlineStr">
        <is>
          <t>Заменены изношенные узлы, проверено</t>
        </is>
      </c>
      <c r="H155">
        <f>IF(OR(A155="",B155=""),"",B155&amp;"|"&amp;TEXT(A155,"YYYYMM"))</f>
        <v/>
      </c>
    </row>
    <row r="156">
      <c r="A156" s="34" t="n">
        <v>46308</v>
      </c>
      <c r="B156" s="29" t="inlineStr">
        <is>
          <t>ОС-005</t>
        </is>
      </c>
      <c r="C156" s="35">
        <f>IF(B156="","",IFERROR(INDEX(Оборудование!$B$6:$B$65,MATCH(B156,Оборудование!$A$6:$A$65,0)),"нет в реестре"))</f>
        <v/>
      </c>
      <c r="D156" s="29" t="inlineStr">
        <is>
          <t>ТО</t>
        </is>
      </c>
      <c r="E156" s="29" t="n">
        <v>3</v>
      </c>
      <c r="F156" s="29" t="inlineStr">
        <is>
          <t>Подрядчик</t>
        </is>
      </c>
      <c r="G156" s="29" t="inlineStr">
        <is>
          <t>Выполнено по чек-листу</t>
        </is>
      </c>
      <c r="H156">
        <f>IF(OR(A156="",B156=""),"",B156&amp;"|"&amp;TEXT(A156,"YYYYMM"))</f>
        <v/>
      </c>
    </row>
    <row r="157">
      <c r="A157" s="34" t="n">
        <v>46310</v>
      </c>
      <c r="B157" s="29" t="inlineStr">
        <is>
          <t>ОС-014</t>
        </is>
      </c>
      <c r="C157" s="35">
        <f>IF(B157="","",IFERROR(INDEX(Оборудование!$B$6:$B$65,MATCH(B157,Оборудование!$A$6:$A$65,0)),"нет в реестре"))</f>
        <v/>
      </c>
      <c r="D157" s="29" t="inlineStr">
        <is>
          <t>ТО</t>
        </is>
      </c>
      <c r="E157" s="29" t="n">
        <v>4</v>
      </c>
      <c r="F157" s="29" t="inlineStr">
        <is>
          <t>Сидоров В. (электрик)</t>
        </is>
      </c>
      <c r="G157" s="29" t="inlineStr">
        <is>
          <t>Выполнено по чек-листу</t>
        </is>
      </c>
      <c r="H157">
        <f>IF(OR(A157="",B157=""),"",B157&amp;"|"&amp;TEXT(A157,"YYYYMM"))</f>
        <v/>
      </c>
    </row>
    <row r="158">
      <c r="A158" s="34" t="n">
        <v>46311</v>
      </c>
      <c r="B158" s="29" t="inlineStr">
        <is>
          <t>ОС-012</t>
        </is>
      </c>
      <c r="C158" s="35">
        <f>IF(B158="","",IFERROR(INDEX(Оборудование!$B$6:$B$65,MATCH(B158,Оборудование!$A$6:$A$65,0)),"нет в реестре"))</f>
        <v/>
      </c>
      <c r="D158" s="29" t="inlineStr">
        <is>
          <t>ТО</t>
        </is>
      </c>
      <c r="E158" s="29" t="n">
        <v>4</v>
      </c>
      <c r="F158" s="29" t="inlineStr">
        <is>
          <t>Подрядчик</t>
        </is>
      </c>
      <c r="G158" s="29" t="inlineStr">
        <is>
          <t>Выполнено по чек-листу</t>
        </is>
      </c>
      <c r="H158">
        <f>IF(OR(A158="",B158=""),"",B158&amp;"|"&amp;TEXT(A158,"YYYYMM"))</f>
        <v/>
      </c>
    </row>
    <row r="159">
      <c r="A159" s="34" t="n">
        <v>46311</v>
      </c>
      <c r="B159" s="29" t="inlineStr">
        <is>
          <t>ОС-019</t>
        </is>
      </c>
      <c r="C159" s="35">
        <f>IF(B159="","",IFERROR(INDEX(Оборудование!$B$6:$B$65,MATCH(B159,Оборудование!$A$6:$A$65,0)),"нет в реестре"))</f>
        <v/>
      </c>
      <c r="D159" s="29" t="inlineStr">
        <is>
          <t>ТО</t>
        </is>
      </c>
      <c r="E159" s="29" t="n">
        <v>2</v>
      </c>
      <c r="F159" s="29" t="inlineStr">
        <is>
          <t>Ремонтная бригада № 1</t>
        </is>
      </c>
      <c r="G159" s="29" t="inlineStr">
        <is>
          <t>Выполнено по чек-листу</t>
        </is>
      </c>
      <c r="H159">
        <f>IF(OR(A159="",B159=""),"",B159&amp;"|"&amp;TEXT(A159,"YYYYMM"))</f>
        <v/>
      </c>
    </row>
    <row r="160">
      <c r="A160" s="34" t="n">
        <v>46312</v>
      </c>
      <c r="B160" s="29" t="inlineStr">
        <is>
          <t>ОС-003</t>
        </is>
      </c>
      <c r="C160" s="35">
        <f>IF(B160="","",IFERROR(INDEX(Оборудование!$B$6:$B$65,MATCH(B160,Оборудование!$A$6:$A$65,0)),"нет в реестре"))</f>
        <v/>
      </c>
      <c r="D160" s="29" t="inlineStr">
        <is>
          <t>ТО</t>
        </is>
      </c>
      <c r="E160" s="29" t="n">
        <v>4</v>
      </c>
      <c r="F160" s="29" t="inlineStr">
        <is>
          <t>Подрядчик</t>
        </is>
      </c>
      <c r="G160" s="29" t="inlineStr">
        <is>
          <t>Выполнено по чек-листу</t>
        </is>
      </c>
      <c r="H160">
        <f>IF(OR(A160="",B160=""),"",B160&amp;"|"&amp;TEXT(A160,"YYYYMM"))</f>
        <v/>
      </c>
    </row>
    <row r="161">
      <c r="A161" s="34" t="n">
        <v>46313</v>
      </c>
      <c r="B161" s="29" t="inlineStr">
        <is>
          <t>ОС-002</t>
        </is>
      </c>
      <c r="C161" s="35">
        <f>IF(B161="","",IFERROR(INDEX(Оборудование!$B$6:$B$65,MATCH(B161,Оборудование!$A$6:$A$65,0)),"нет в реестре"))</f>
        <v/>
      </c>
      <c r="D161" s="29" t="inlineStr">
        <is>
          <t>ТО</t>
        </is>
      </c>
      <c r="E161" s="29" t="n">
        <v>6</v>
      </c>
      <c r="F161" s="29" t="inlineStr">
        <is>
          <t>Сидоров В. (электрик)</t>
        </is>
      </c>
      <c r="G161" s="29" t="inlineStr">
        <is>
          <t>Выполнено по чек-листу</t>
        </is>
      </c>
      <c r="H161">
        <f>IF(OR(A161="",B161=""),"",B161&amp;"|"&amp;TEXT(A161,"YYYYMM"))</f>
        <v/>
      </c>
    </row>
    <row r="162">
      <c r="A162" s="34" t="n">
        <v>46315</v>
      </c>
      <c r="B162" s="29" t="inlineStr">
        <is>
          <t>ОС-008</t>
        </is>
      </c>
      <c r="C162" s="35">
        <f>IF(B162="","",IFERROR(INDEX(Оборудование!$B$6:$B$65,MATCH(B162,Оборудование!$A$6:$A$65,0)),"нет в реестре"))</f>
        <v/>
      </c>
      <c r="D162" s="29" t="inlineStr">
        <is>
          <t>ТО</t>
        </is>
      </c>
      <c r="E162" s="29" t="n">
        <v>2</v>
      </c>
      <c r="F162" s="29" t="inlineStr">
        <is>
          <t>Сидоров В. (электрик)</t>
        </is>
      </c>
      <c r="G162" s="29" t="inlineStr">
        <is>
          <t>Выполнено по чек-листу</t>
        </is>
      </c>
      <c r="H162">
        <f>IF(OR(A162="",B162=""),"",B162&amp;"|"&amp;TEXT(A162,"YYYYMM"))</f>
        <v/>
      </c>
    </row>
    <row r="163">
      <c r="A163" s="34" t="n">
        <v>46316</v>
      </c>
      <c r="B163" s="29" t="inlineStr">
        <is>
          <t>ОС-011</t>
        </is>
      </c>
      <c r="C163" s="35">
        <f>IF(B163="","",IFERROR(INDEX(Оборудование!$B$6:$B$65,MATCH(B163,Оборудование!$A$6:$A$65,0)),"нет в реестре"))</f>
        <v/>
      </c>
      <c r="D163" s="29" t="inlineStr">
        <is>
          <t>ТО</t>
        </is>
      </c>
      <c r="E163" s="29" t="n">
        <v>4</v>
      </c>
      <c r="F163" s="29" t="inlineStr">
        <is>
          <t>Ремонтная бригада № 1</t>
        </is>
      </c>
      <c r="G163" s="29" t="inlineStr">
        <is>
          <t>Выполнено по чек-листу</t>
        </is>
      </c>
      <c r="H163">
        <f>IF(OR(A163="",B163=""),"",B163&amp;"|"&amp;TEXT(A163,"YYYYMM"))</f>
        <v/>
      </c>
    </row>
    <row r="164">
      <c r="A164" s="34" t="n">
        <v>46317</v>
      </c>
      <c r="B164" s="29" t="inlineStr">
        <is>
          <t>ОС-010</t>
        </is>
      </c>
      <c r="C164" s="35">
        <f>IF(B164="","",IFERROR(INDEX(Оборудование!$B$6:$B$65,MATCH(B164,Оборудование!$A$6:$A$65,0)),"нет в реестре"))</f>
        <v/>
      </c>
      <c r="D164" s="29" t="inlineStr">
        <is>
          <t>ТО</t>
        </is>
      </c>
      <c r="E164" s="29" t="n">
        <v>6</v>
      </c>
      <c r="F164" s="29" t="inlineStr">
        <is>
          <t>Петров А. (слесарь)</t>
        </is>
      </c>
      <c r="G164" s="29" t="inlineStr">
        <is>
          <t>Выполнено по чек-листу</t>
        </is>
      </c>
      <c r="H164">
        <f>IF(OR(A164="",B164=""),"",B164&amp;"|"&amp;TEXT(A164,"YYYYMM"))</f>
        <v/>
      </c>
    </row>
    <row r="165">
      <c r="A165" s="34" t="n">
        <v>46317</v>
      </c>
      <c r="B165" s="29" t="inlineStr">
        <is>
          <t>ОС-015</t>
        </is>
      </c>
      <c r="C165" s="35">
        <f>IF(B165="","",IFERROR(INDEX(Оборудование!$B$6:$B$65,MATCH(B165,Оборудование!$A$6:$A$65,0)),"нет в реестре"))</f>
        <v/>
      </c>
      <c r="D165" s="29" t="inlineStr">
        <is>
          <t>ТО</t>
        </is>
      </c>
      <c r="E165" s="29" t="n">
        <v>3</v>
      </c>
      <c r="F165" s="29" t="inlineStr">
        <is>
          <t>Ремонтная бригада № 1</t>
        </is>
      </c>
      <c r="G165" s="29" t="inlineStr">
        <is>
          <t>Выполнено по чек-листу</t>
        </is>
      </c>
      <c r="H165">
        <f>IF(OR(A165="",B165=""),"",B165&amp;"|"&amp;TEXT(A165,"YYYYMM"))</f>
        <v/>
      </c>
    </row>
    <row r="166">
      <c r="A166" s="34" t="n">
        <v>46319</v>
      </c>
      <c r="B166" s="29" t="inlineStr">
        <is>
          <t>ОС-013</t>
        </is>
      </c>
      <c r="C166" s="35">
        <f>IF(B166="","",IFERROR(INDEX(Оборудование!$B$6:$B$65,MATCH(B166,Оборудование!$A$6:$A$65,0)),"нет в реестре"))</f>
        <v/>
      </c>
      <c r="D166" s="29" t="inlineStr">
        <is>
          <t>ТО</t>
        </is>
      </c>
      <c r="E166" s="29" t="n">
        <v>2</v>
      </c>
      <c r="F166" s="29" t="inlineStr">
        <is>
          <t>Петров А. (слесарь)</t>
        </is>
      </c>
      <c r="G166" s="29" t="inlineStr">
        <is>
          <t>Выполнено по чек-листу</t>
        </is>
      </c>
      <c r="H166">
        <f>IF(OR(A166="",B166=""),"",B166&amp;"|"&amp;TEXT(A166,"YYYYMM"))</f>
        <v/>
      </c>
    </row>
    <row r="167">
      <c r="A167" s="34" t="n">
        <v>46319</v>
      </c>
      <c r="B167" s="29" t="inlineStr">
        <is>
          <t>ОС-018</t>
        </is>
      </c>
      <c r="C167" s="35">
        <f>IF(B167="","",IFERROR(INDEX(Оборудование!$B$6:$B$65,MATCH(B167,Оборудование!$A$6:$A$65,0)),"нет в реестре"))</f>
        <v/>
      </c>
      <c r="D167" s="29" t="inlineStr">
        <is>
          <t>ТО</t>
        </is>
      </c>
      <c r="E167" s="29" t="n">
        <v>4</v>
      </c>
      <c r="F167" s="29" t="inlineStr">
        <is>
          <t>Ремонтная бригада № 1</t>
        </is>
      </c>
      <c r="G167" s="29" t="inlineStr">
        <is>
          <t>Выполнено по чек-листу</t>
        </is>
      </c>
      <c r="H167">
        <f>IF(OR(A167="",B167=""),"",B167&amp;"|"&amp;TEXT(A167,"YYYYMM"))</f>
        <v/>
      </c>
    </row>
    <row r="168">
      <c r="A168" s="34" t="n">
        <v>46320</v>
      </c>
      <c r="B168" s="29" t="inlineStr">
        <is>
          <t>ОС-007</t>
        </is>
      </c>
      <c r="C168" s="35">
        <f>IF(B168="","",IFERROR(INDEX(Оборудование!$B$6:$B$65,MATCH(B168,Оборудование!$A$6:$A$65,0)),"нет в реестре"))</f>
        <v/>
      </c>
      <c r="D168" s="29" t="inlineStr">
        <is>
          <t>Т</t>
        </is>
      </c>
      <c r="E168" s="29" t="n">
        <v>29</v>
      </c>
      <c r="F168" s="29" t="inlineStr">
        <is>
          <t>Подрядчик</t>
        </is>
      </c>
      <c r="G168" s="29" t="inlineStr">
        <is>
          <t>Заменены изношенные узлы, проверено</t>
        </is>
      </c>
      <c r="H168">
        <f>IF(OR(A168="",B168=""),"",B168&amp;"|"&amp;TEXT(A168,"YYYYMM"))</f>
        <v/>
      </c>
    </row>
    <row r="169">
      <c r="A169" s="34" t="n"/>
      <c r="B169" s="29" t="n"/>
      <c r="C169" s="35">
        <f>IF(B169="","",IFERROR(INDEX(Оборудование!$B$6:$B$65,MATCH(B169,Оборудование!$A$6:$A$65,0)),"нет в реестре"))</f>
        <v/>
      </c>
      <c r="D169" s="29" t="n"/>
      <c r="E169" s="29" t="n"/>
      <c r="F169" s="29" t="n"/>
      <c r="G169" s="29" t="n"/>
      <c r="H169">
        <f>IF(OR(A169="",B169=""),"",B169&amp;"|"&amp;TEXT(A169,"YYYYMM"))</f>
        <v/>
      </c>
    </row>
    <row r="170">
      <c r="A170" s="34" t="n"/>
      <c r="B170" s="29" t="n"/>
      <c r="C170" s="35">
        <f>IF(B170="","",IFERROR(INDEX(Оборудование!$B$6:$B$65,MATCH(B170,Оборудование!$A$6:$A$65,0)),"нет в реестре"))</f>
        <v/>
      </c>
      <c r="D170" s="29" t="n"/>
      <c r="E170" s="29" t="n"/>
      <c r="F170" s="29" t="n"/>
      <c r="G170" s="29" t="n"/>
      <c r="H170">
        <f>IF(OR(A170="",B170=""),"",B170&amp;"|"&amp;TEXT(A170,"YYYYMM"))</f>
        <v/>
      </c>
    </row>
    <row r="171">
      <c r="A171" s="34" t="n"/>
      <c r="B171" s="29" t="n"/>
      <c r="C171" s="35">
        <f>IF(B171="","",IFERROR(INDEX(Оборудование!$B$6:$B$65,MATCH(B171,Оборудование!$A$6:$A$65,0)),"нет в реестре"))</f>
        <v/>
      </c>
      <c r="D171" s="29" t="n"/>
      <c r="E171" s="29" t="n"/>
      <c r="F171" s="29" t="n"/>
      <c r="G171" s="29" t="n"/>
      <c r="H171">
        <f>IF(OR(A171="",B171=""),"",B171&amp;"|"&amp;TEXT(A171,"YYYYMM"))</f>
        <v/>
      </c>
    </row>
    <row r="172">
      <c r="A172" s="34" t="n"/>
      <c r="B172" s="29" t="n"/>
      <c r="C172" s="35">
        <f>IF(B172="","",IFERROR(INDEX(Оборудование!$B$6:$B$65,MATCH(B172,Оборудование!$A$6:$A$65,0)),"нет в реестре"))</f>
        <v/>
      </c>
      <c r="D172" s="29" t="n"/>
      <c r="E172" s="29" t="n"/>
      <c r="F172" s="29" t="n"/>
      <c r="G172" s="29" t="n"/>
      <c r="H172">
        <f>IF(OR(A172="",B172=""),"",B172&amp;"|"&amp;TEXT(A172,"YYYYMM"))</f>
        <v/>
      </c>
    </row>
    <row r="173">
      <c r="A173" s="34" t="n"/>
      <c r="B173" s="29" t="n"/>
      <c r="C173" s="35">
        <f>IF(B173="","",IFERROR(INDEX(Оборудование!$B$6:$B$65,MATCH(B173,Оборудование!$A$6:$A$65,0)),"нет в реестре"))</f>
        <v/>
      </c>
      <c r="D173" s="29" t="n"/>
      <c r="E173" s="29" t="n"/>
      <c r="F173" s="29" t="n"/>
      <c r="G173" s="29" t="n"/>
      <c r="H173">
        <f>IF(OR(A173="",B173=""),"",B173&amp;"|"&amp;TEXT(A173,"YYYYMM"))</f>
        <v/>
      </c>
    </row>
    <row r="174">
      <c r="A174" s="34" t="n"/>
      <c r="B174" s="29" t="n"/>
      <c r="C174" s="35">
        <f>IF(B174="","",IFERROR(INDEX(Оборудование!$B$6:$B$65,MATCH(B174,Оборудование!$A$6:$A$65,0)),"нет в реестре"))</f>
        <v/>
      </c>
      <c r="D174" s="29" t="n"/>
      <c r="E174" s="29" t="n"/>
      <c r="F174" s="29" t="n"/>
      <c r="G174" s="29" t="n"/>
      <c r="H174">
        <f>IF(OR(A174="",B174=""),"",B174&amp;"|"&amp;TEXT(A174,"YYYYMM"))</f>
        <v/>
      </c>
    </row>
    <row r="175">
      <c r="A175" s="34" t="n"/>
      <c r="B175" s="29" t="n"/>
      <c r="C175" s="35">
        <f>IF(B175="","",IFERROR(INDEX(Оборудование!$B$6:$B$65,MATCH(B175,Оборудование!$A$6:$A$65,0)),"нет в реестре"))</f>
        <v/>
      </c>
      <c r="D175" s="29" t="n"/>
      <c r="E175" s="29" t="n"/>
      <c r="F175" s="29" t="n"/>
      <c r="G175" s="29" t="n"/>
      <c r="H175">
        <f>IF(OR(A175="",B175=""),"",B175&amp;"|"&amp;TEXT(A175,"YYYYMM"))</f>
        <v/>
      </c>
    </row>
    <row r="176">
      <c r="A176" s="34" t="n"/>
      <c r="B176" s="29" t="n"/>
      <c r="C176" s="35">
        <f>IF(B176="","",IFERROR(INDEX(Оборудование!$B$6:$B$65,MATCH(B176,Оборудование!$A$6:$A$65,0)),"нет в реестре"))</f>
        <v/>
      </c>
      <c r="D176" s="29" t="n"/>
      <c r="E176" s="29" t="n"/>
      <c r="F176" s="29" t="n"/>
      <c r="G176" s="29" t="n"/>
      <c r="H176">
        <f>IF(OR(A176="",B176=""),"",B176&amp;"|"&amp;TEXT(A176,"YYYYMM"))</f>
        <v/>
      </c>
    </row>
    <row r="177">
      <c r="A177" s="34" t="n"/>
      <c r="B177" s="29" t="n"/>
      <c r="C177" s="35">
        <f>IF(B177="","",IFERROR(INDEX(Оборудование!$B$6:$B$65,MATCH(B177,Оборудование!$A$6:$A$65,0)),"нет в реестре"))</f>
        <v/>
      </c>
      <c r="D177" s="29" t="n"/>
      <c r="E177" s="29" t="n"/>
      <c r="F177" s="29" t="n"/>
      <c r="G177" s="29" t="n"/>
      <c r="H177">
        <f>IF(OR(A177="",B177=""),"",B177&amp;"|"&amp;TEXT(A177,"YYYYMM"))</f>
        <v/>
      </c>
    </row>
    <row r="178">
      <c r="A178" s="34" t="n"/>
      <c r="B178" s="29" t="n"/>
      <c r="C178" s="35">
        <f>IF(B178="","",IFERROR(INDEX(Оборудование!$B$6:$B$65,MATCH(B178,Оборудование!$A$6:$A$65,0)),"нет в реестре"))</f>
        <v/>
      </c>
      <c r="D178" s="29" t="n"/>
      <c r="E178" s="29" t="n"/>
      <c r="F178" s="29" t="n"/>
      <c r="G178" s="29" t="n"/>
      <c r="H178">
        <f>IF(OR(A178="",B178=""),"",B178&amp;"|"&amp;TEXT(A178,"YYYYMM"))</f>
        <v/>
      </c>
    </row>
    <row r="179">
      <c r="A179" s="34" t="n"/>
      <c r="B179" s="29" t="n"/>
      <c r="C179" s="35">
        <f>IF(B179="","",IFERROR(INDEX(Оборудование!$B$6:$B$65,MATCH(B179,Оборудование!$A$6:$A$65,0)),"нет в реестре"))</f>
        <v/>
      </c>
      <c r="D179" s="29" t="n"/>
      <c r="E179" s="29" t="n"/>
      <c r="F179" s="29" t="n"/>
      <c r="G179" s="29" t="n"/>
      <c r="H179">
        <f>IF(OR(A179="",B179=""),"",B179&amp;"|"&amp;TEXT(A179,"YYYYMM"))</f>
        <v/>
      </c>
    </row>
    <row r="180">
      <c r="A180" s="34" t="n"/>
      <c r="B180" s="29" t="n"/>
      <c r="C180" s="35">
        <f>IF(B180="","",IFERROR(INDEX(Оборудование!$B$6:$B$65,MATCH(B180,Оборудование!$A$6:$A$65,0)),"нет в реестре"))</f>
        <v/>
      </c>
      <c r="D180" s="29" t="n"/>
      <c r="E180" s="29" t="n"/>
      <c r="F180" s="29" t="n"/>
      <c r="G180" s="29" t="n"/>
      <c r="H180">
        <f>IF(OR(A180="",B180=""),"",B180&amp;"|"&amp;TEXT(A180,"YYYYMM"))</f>
        <v/>
      </c>
    </row>
    <row r="181">
      <c r="A181" s="34" t="n"/>
      <c r="B181" s="29" t="n"/>
      <c r="C181" s="35">
        <f>IF(B181="","",IFERROR(INDEX(Оборудование!$B$6:$B$65,MATCH(B181,Оборудование!$A$6:$A$65,0)),"нет в реестре"))</f>
        <v/>
      </c>
      <c r="D181" s="29" t="n"/>
      <c r="E181" s="29" t="n"/>
      <c r="F181" s="29" t="n"/>
      <c r="G181" s="29" t="n"/>
      <c r="H181">
        <f>IF(OR(A181="",B181=""),"",B181&amp;"|"&amp;TEXT(A181,"YYYYMM"))</f>
        <v/>
      </c>
    </row>
    <row r="182">
      <c r="A182" s="34" t="n"/>
      <c r="B182" s="29" t="n"/>
      <c r="C182" s="35">
        <f>IF(B182="","",IFERROR(INDEX(Оборудование!$B$6:$B$65,MATCH(B182,Оборудование!$A$6:$A$65,0)),"нет в реестре"))</f>
        <v/>
      </c>
      <c r="D182" s="29" t="n"/>
      <c r="E182" s="29" t="n"/>
      <c r="F182" s="29" t="n"/>
      <c r="G182" s="29" t="n"/>
      <c r="H182">
        <f>IF(OR(A182="",B182=""),"",B182&amp;"|"&amp;TEXT(A182,"YYYYMM"))</f>
        <v/>
      </c>
    </row>
    <row r="183">
      <c r="A183" s="34" t="n"/>
      <c r="B183" s="29" t="n"/>
      <c r="C183" s="35">
        <f>IF(B183="","",IFERROR(INDEX(Оборудование!$B$6:$B$65,MATCH(B183,Оборудование!$A$6:$A$65,0)),"нет в реестре"))</f>
        <v/>
      </c>
      <c r="D183" s="29" t="n"/>
      <c r="E183" s="29" t="n"/>
      <c r="F183" s="29" t="n"/>
      <c r="G183" s="29" t="n"/>
      <c r="H183">
        <f>IF(OR(A183="",B183=""),"",B183&amp;"|"&amp;TEXT(A183,"YYYYMM"))</f>
        <v/>
      </c>
    </row>
    <row r="184">
      <c r="A184" s="34" t="n"/>
      <c r="B184" s="29" t="n"/>
      <c r="C184" s="35">
        <f>IF(B184="","",IFERROR(INDEX(Оборудование!$B$6:$B$65,MATCH(B184,Оборудование!$A$6:$A$65,0)),"нет в реестре"))</f>
        <v/>
      </c>
      <c r="D184" s="29" t="n"/>
      <c r="E184" s="29" t="n"/>
      <c r="F184" s="29" t="n"/>
      <c r="G184" s="29" t="n"/>
      <c r="H184">
        <f>IF(OR(A184="",B184=""),"",B184&amp;"|"&amp;TEXT(A184,"YYYYMM"))</f>
        <v/>
      </c>
    </row>
    <row r="185">
      <c r="A185" s="34" t="n"/>
      <c r="B185" s="29" t="n"/>
      <c r="C185" s="35">
        <f>IF(B185="","",IFERROR(INDEX(Оборудование!$B$6:$B$65,MATCH(B185,Оборудование!$A$6:$A$65,0)),"нет в реестре"))</f>
        <v/>
      </c>
      <c r="D185" s="29" t="n"/>
      <c r="E185" s="29" t="n"/>
      <c r="F185" s="29" t="n"/>
      <c r="G185" s="29" t="n"/>
      <c r="H185">
        <f>IF(OR(A185="",B185=""),"",B185&amp;"|"&amp;TEXT(A185,"YYYYMM"))</f>
        <v/>
      </c>
    </row>
    <row r="186">
      <c r="A186" s="34" t="n"/>
      <c r="B186" s="29" t="n"/>
      <c r="C186" s="35">
        <f>IF(B186="","",IFERROR(INDEX(Оборудование!$B$6:$B$65,MATCH(B186,Оборудование!$A$6:$A$65,0)),"нет в реестре"))</f>
        <v/>
      </c>
      <c r="D186" s="29" t="n"/>
      <c r="E186" s="29" t="n"/>
      <c r="F186" s="29" t="n"/>
      <c r="G186" s="29" t="n"/>
      <c r="H186">
        <f>IF(OR(A186="",B186=""),"",B186&amp;"|"&amp;TEXT(A186,"YYYYMM"))</f>
        <v/>
      </c>
    </row>
    <row r="187">
      <c r="A187" s="34" t="n"/>
      <c r="B187" s="29" t="n"/>
      <c r="C187" s="35">
        <f>IF(B187="","",IFERROR(INDEX(Оборудование!$B$6:$B$65,MATCH(B187,Оборудование!$A$6:$A$65,0)),"нет в реестре"))</f>
        <v/>
      </c>
      <c r="D187" s="29" t="n"/>
      <c r="E187" s="29" t="n"/>
      <c r="F187" s="29" t="n"/>
      <c r="G187" s="29" t="n"/>
      <c r="H187">
        <f>IF(OR(A187="",B187=""),"",B187&amp;"|"&amp;TEXT(A187,"YYYYMM"))</f>
        <v/>
      </c>
    </row>
    <row r="188">
      <c r="A188" s="34" t="n"/>
      <c r="B188" s="29" t="n"/>
      <c r="C188" s="35">
        <f>IF(B188="","",IFERROR(INDEX(Оборудование!$B$6:$B$65,MATCH(B188,Оборудование!$A$6:$A$65,0)),"нет в реестре"))</f>
        <v/>
      </c>
      <c r="D188" s="29" t="n"/>
      <c r="E188" s="29" t="n"/>
      <c r="F188" s="29" t="n"/>
      <c r="G188" s="29" t="n"/>
      <c r="H188">
        <f>IF(OR(A188="",B188=""),"",B188&amp;"|"&amp;TEXT(A188,"YYYYMM"))</f>
        <v/>
      </c>
    </row>
    <row r="189">
      <c r="A189" s="34" t="n"/>
      <c r="B189" s="29" t="n"/>
      <c r="C189" s="35">
        <f>IF(B189="","",IFERROR(INDEX(Оборудование!$B$6:$B$65,MATCH(B189,Оборудование!$A$6:$A$65,0)),"нет в реестре"))</f>
        <v/>
      </c>
      <c r="D189" s="29" t="n"/>
      <c r="E189" s="29" t="n"/>
      <c r="F189" s="29" t="n"/>
      <c r="G189" s="29" t="n"/>
      <c r="H189">
        <f>IF(OR(A189="",B189=""),"",B189&amp;"|"&amp;TEXT(A189,"YYYYMM"))</f>
        <v/>
      </c>
    </row>
    <row r="190">
      <c r="A190" s="34" t="n"/>
      <c r="B190" s="29" t="n"/>
      <c r="C190" s="35">
        <f>IF(B190="","",IFERROR(INDEX(Оборудование!$B$6:$B$65,MATCH(B190,Оборудование!$A$6:$A$65,0)),"нет в реестре"))</f>
        <v/>
      </c>
      <c r="D190" s="29" t="n"/>
      <c r="E190" s="29" t="n"/>
      <c r="F190" s="29" t="n"/>
      <c r="G190" s="29" t="n"/>
      <c r="H190">
        <f>IF(OR(A190="",B190=""),"",B190&amp;"|"&amp;TEXT(A190,"YYYYMM"))</f>
        <v/>
      </c>
    </row>
    <row r="191">
      <c r="A191" s="34" t="n"/>
      <c r="B191" s="29" t="n"/>
      <c r="C191" s="35">
        <f>IF(B191="","",IFERROR(INDEX(Оборудование!$B$6:$B$65,MATCH(B191,Оборудование!$A$6:$A$65,0)),"нет в реестре"))</f>
        <v/>
      </c>
      <c r="D191" s="29" t="n"/>
      <c r="E191" s="29" t="n"/>
      <c r="F191" s="29" t="n"/>
      <c r="G191" s="29" t="n"/>
      <c r="H191">
        <f>IF(OR(A191="",B191=""),"",B191&amp;"|"&amp;TEXT(A191,"YYYYMM"))</f>
        <v/>
      </c>
    </row>
    <row r="192">
      <c r="A192" s="34" t="n"/>
      <c r="B192" s="29" t="n"/>
      <c r="C192" s="35">
        <f>IF(B192="","",IFERROR(INDEX(Оборудование!$B$6:$B$65,MATCH(B192,Оборудование!$A$6:$A$65,0)),"нет в реестре"))</f>
        <v/>
      </c>
      <c r="D192" s="29" t="n"/>
      <c r="E192" s="29" t="n"/>
      <c r="F192" s="29" t="n"/>
      <c r="G192" s="29" t="n"/>
      <c r="H192">
        <f>IF(OR(A192="",B192=""),"",B192&amp;"|"&amp;TEXT(A192,"YYYYMM"))</f>
        <v/>
      </c>
    </row>
    <row r="193">
      <c r="A193" s="34" t="n"/>
      <c r="B193" s="29" t="n"/>
      <c r="C193" s="35">
        <f>IF(B193="","",IFERROR(INDEX(Оборудование!$B$6:$B$65,MATCH(B193,Оборудование!$A$6:$A$65,0)),"нет в реестре"))</f>
        <v/>
      </c>
      <c r="D193" s="29" t="n"/>
      <c r="E193" s="29" t="n"/>
      <c r="F193" s="29" t="n"/>
      <c r="G193" s="29" t="n"/>
      <c r="H193">
        <f>IF(OR(A193="",B193=""),"",B193&amp;"|"&amp;TEXT(A193,"YYYYMM"))</f>
        <v/>
      </c>
    </row>
    <row r="194">
      <c r="A194" s="34" t="n"/>
      <c r="B194" s="29" t="n"/>
      <c r="C194" s="35">
        <f>IF(B194="","",IFERROR(INDEX(Оборудование!$B$6:$B$65,MATCH(B194,Оборудование!$A$6:$A$65,0)),"нет в реестре"))</f>
        <v/>
      </c>
      <c r="D194" s="29" t="n"/>
      <c r="E194" s="29" t="n"/>
      <c r="F194" s="29" t="n"/>
      <c r="G194" s="29" t="n"/>
      <c r="H194">
        <f>IF(OR(A194="",B194=""),"",B194&amp;"|"&amp;TEXT(A194,"YYYYMM"))</f>
        <v/>
      </c>
    </row>
    <row r="195">
      <c r="A195" s="34" t="n"/>
      <c r="B195" s="29" t="n"/>
      <c r="C195" s="35">
        <f>IF(B195="","",IFERROR(INDEX(Оборудование!$B$6:$B$65,MATCH(B195,Оборудование!$A$6:$A$65,0)),"нет в реестре"))</f>
        <v/>
      </c>
      <c r="D195" s="29" t="n"/>
      <c r="E195" s="29" t="n"/>
      <c r="F195" s="29" t="n"/>
      <c r="G195" s="29" t="n"/>
      <c r="H195">
        <f>IF(OR(A195="",B195=""),"",B195&amp;"|"&amp;TEXT(A195,"YYYYMM"))</f>
        <v/>
      </c>
    </row>
    <row r="196">
      <c r="A196" s="34" t="n"/>
      <c r="B196" s="29" t="n"/>
      <c r="C196" s="35">
        <f>IF(B196="","",IFERROR(INDEX(Оборудование!$B$6:$B$65,MATCH(B196,Оборудование!$A$6:$A$65,0)),"нет в реестре"))</f>
        <v/>
      </c>
      <c r="D196" s="29" t="n"/>
      <c r="E196" s="29" t="n"/>
      <c r="F196" s="29" t="n"/>
      <c r="G196" s="29" t="n"/>
      <c r="H196">
        <f>IF(OR(A196="",B196=""),"",B196&amp;"|"&amp;TEXT(A196,"YYYYMM"))</f>
        <v/>
      </c>
    </row>
    <row r="197">
      <c r="A197" s="34" t="n"/>
      <c r="B197" s="29" t="n"/>
      <c r="C197" s="35">
        <f>IF(B197="","",IFERROR(INDEX(Оборудование!$B$6:$B$65,MATCH(B197,Оборудование!$A$6:$A$65,0)),"нет в реестре"))</f>
        <v/>
      </c>
      <c r="D197" s="29" t="n"/>
      <c r="E197" s="29" t="n"/>
      <c r="F197" s="29" t="n"/>
      <c r="G197" s="29" t="n"/>
      <c r="H197">
        <f>IF(OR(A197="",B197=""),"",B197&amp;"|"&amp;TEXT(A197,"YYYYMM"))</f>
        <v/>
      </c>
    </row>
    <row r="198">
      <c r="A198" s="34" t="n"/>
      <c r="B198" s="29" t="n"/>
      <c r="C198" s="35">
        <f>IF(B198="","",IFERROR(INDEX(Оборудование!$B$6:$B$65,MATCH(B198,Оборудование!$A$6:$A$65,0)),"нет в реестре"))</f>
        <v/>
      </c>
      <c r="D198" s="29" t="n"/>
      <c r="E198" s="29" t="n"/>
      <c r="F198" s="29" t="n"/>
      <c r="G198" s="29" t="n"/>
      <c r="H198">
        <f>IF(OR(A198="",B198=""),"",B198&amp;"|"&amp;TEXT(A198,"YYYYMM"))</f>
        <v/>
      </c>
    </row>
    <row r="199">
      <c r="A199" s="34" t="n"/>
      <c r="B199" s="29" t="n"/>
      <c r="C199" s="35">
        <f>IF(B199="","",IFERROR(INDEX(Оборудование!$B$6:$B$65,MATCH(B199,Оборудование!$A$6:$A$65,0)),"нет в реестре"))</f>
        <v/>
      </c>
      <c r="D199" s="29" t="n"/>
      <c r="E199" s="29" t="n"/>
      <c r="F199" s="29" t="n"/>
      <c r="G199" s="29" t="n"/>
      <c r="H199">
        <f>IF(OR(A199="",B199=""),"",B199&amp;"|"&amp;TEXT(A199,"YYYYMM"))</f>
        <v/>
      </c>
    </row>
    <row r="200">
      <c r="A200" s="34" t="n"/>
      <c r="B200" s="29" t="n"/>
      <c r="C200" s="35">
        <f>IF(B200="","",IFERROR(INDEX(Оборудование!$B$6:$B$65,MATCH(B200,Оборудование!$A$6:$A$65,0)),"нет в реестре"))</f>
        <v/>
      </c>
      <c r="D200" s="29" t="n"/>
      <c r="E200" s="29" t="n"/>
      <c r="F200" s="29" t="n"/>
      <c r="G200" s="29" t="n"/>
      <c r="H200">
        <f>IF(OR(A200="",B200=""),"",B200&amp;"|"&amp;TEXT(A200,"YYYYMM"))</f>
        <v/>
      </c>
    </row>
    <row r="201">
      <c r="A201" s="34" t="n"/>
      <c r="B201" s="29" t="n"/>
      <c r="C201" s="35">
        <f>IF(B201="","",IFERROR(INDEX(Оборудование!$B$6:$B$65,MATCH(B201,Оборудование!$A$6:$A$65,0)),"нет в реестре"))</f>
        <v/>
      </c>
      <c r="D201" s="29" t="n"/>
      <c r="E201" s="29" t="n"/>
      <c r="F201" s="29" t="n"/>
      <c r="G201" s="29" t="n"/>
      <c r="H201">
        <f>IF(OR(A201="",B201=""),"",B201&amp;"|"&amp;TEXT(A201,"YYYYMM"))</f>
        <v/>
      </c>
    </row>
    <row r="202">
      <c r="A202" s="34" t="n"/>
      <c r="B202" s="29" t="n"/>
      <c r="C202" s="35">
        <f>IF(B202="","",IFERROR(INDEX(Оборудование!$B$6:$B$65,MATCH(B202,Оборудование!$A$6:$A$65,0)),"нет в реестре"))</f>
        <v/>
      </c>
      <c r="D202" s="29" t="n"/>
      <c r="E202" s="29" t="n"/>
      <c r="F202" s="29" t="n"/>
      <c r="G202" s="29" t="n"/>
      <c r="H202">
        <f>IF(OR(A202="",B202=""),"",B202&amp;"|"&amp;TEXT(A202,"YYYYMM"))</f>
        <v/>
      </c>
    </row>
    <row r="203">
      <c r="A203" s="34" t="n"/>
      <c r="B203" s="29" t="n"/>
      <c r="C203" s="35">
        <f>IF(B203="","",IFERROR(INDEX(Оборудование!$B$6:$B$65,MATCH(B203,Оборудование!$A$6:$A$65,0)),"нет в реестре"))</f>
        <v/>
      </c>
      <c r="D203" s="29" t="n"/>
      <c r="E203" s="29" t="n"/>
      <c r="F203" s="29" t="n"/>
      <c r="G203" s="29" t="n"/>
      <c r="H203">
        <f>IF(OR(A203="",B203=""),"",B203&amp;"|"&amp;TEXT(A203,"YYYYMM"))</f>
        <v/>
      </c>
    </row>
    <row r="204">
      <c r="A204" s="34" t="n"/>
      <c r="B204" s="29" t="n"/>
      <c r="C204" s="35">
        <f>IF(B204="","",IFERROR(INDEX(Оборудование!$B$6:$B$65,MATCH(B204,Оборудование!$A$6:$A$65,0)),"нет в реестре"))</f>
        <v/>
      </c>
      <c r="D204" s="29" t="n"/>
      <c r="E204" s="29" t="n"/>
      <c r="F204" s="29" t="n"/>
      <c r="G204" s="29" t="n"/>
      <c r="H204">
        <f>IF(OR(A204="",B204=""),"",B204&amp;"|"&amp;TEXT(A204,"YYYYMM"))</f>
        <v/>
      </c>
    </row>
    <row r="205">
      <c r="A205" s="34" t="n"/>
      <c r="B205" s="29" t="n"/>
      <c r="C205" s="35">
        <f>IF(B205="","",IFERROR(INDEX(Оборудование!$B$6:$B$65,MATCH(B205,Оборудование!$A$6:$A$65,0)),"нет в реестре"))</f>
        <v/>
      </c>
      <c r="D205" s="29" t="n"/>
      <c r="E205" s="29" t="n"/>
      <c r="F205" s="29" t="n"/>
      <c r="G205" s="29" t="n"/>
      <c r="H205">
        <f>IF(OR(A205="",B205=""),"",B205&amp;"|"&amp;TEXT(A205,"YYYYMM"))</f>
        <v/>
      </c>
    </row>
    <row r="206">
      <c r="A206" s="34" t="n"/>
      <c r="B206" s="29" t="n"/>
      <c r="C206" s="35">
        <f>IF(B206="","",IFERROR(INDEX(Оборудование!$B$6:$B$65,MATCH(B206,Оборудование!$A$6:$A$65,0)),"нет в реестре"))</f>
        <v/>
      </c>
      <c r="D206" s="29" t="n"/>
      <c r="E206" s="29" t="n"/>
      <c r="F206" s="29" t="n"/>
      <c r="G206" s="29" t="n"/>
      <c r="H206">
        <f>IF(OR(A206="",B206=""),"",B206&amp;"|"&amp;TEXT(A206,"YYYYMM"))</f>
        <v/>
      </c>
    </row>
    <row r="207">
      <c r="A207" s="34" t="n"/>
      <c r="B207" s="29" t="n"/>
      <c r="C207" s="35">
        <f>IF(B207="","",IFERROR(INDEX(Оборудование!$B$6:$B$65,MATCH(B207,Оборудование!$A$6:$A$65,0)),"нет в реестре"))</f>
        <v/>
      </c>
      <c r="D207" s="29" t="n"/>
      <c r="E207" s="29" t="n"/>
      <c r="F207" s="29" t="n"/>
      <c r="G207" s="29" t="n"/>
      <c r="H207">
        <f>IF(OR(A207="",B207=""),"",B207&amp;"|"&amp;TEXT(A207,"YYYYMM"))</f>
        <v/>
      </c>
    </row>
    <row r="208">
      <c r="A208" s="34" t="n"/>
      <c r="B208" s="29" t="n"/>
      <c r="C208" s="35">
        <f>IF(B208="","",IFERROR(INDEX(Оборудование!$B$6:$B$65,MATCH(B208,Оборудование!$A$6:$A$65,0)),"нет в реестре"))</f>
        <v/>
      </c>
      <c r="D208" s="29" t="n"/>
      <c r="E208" s="29" t="n"/>
      <c r="F208" s="29" t="n"/>
      <c r="G208" s="29" t="n"/>
      <c r="H208">
        <f>IF(OR(A208="",B208=""),"",B208&amp;"|"&amp;TEXT(A208,"YYYYMM"))</f>
        <v/>
      </c>
    </row>
    <row r="209">
      <c r="A209" s="34" t="n"/>
      <c r="B209" s="29" t="n"/>
      <c r="C209" s="35">
        <f>IF(B209="","",IFERROR(INDEX(Оборудование!$B$6:$B$65,MATCH(B209,Оборудование!$A$6:$A$65,0)),"нет в реестре"))</f>
        <v/>
      </c>
      <c r="D209" s="29" t="n"/>
      <c r="E209" s="29" t="n"/>
      <c r="F209" s="29" t="n"/>
      <c r="G209" s="29" t="n"/>
      <c r="H209">
        <f>IF(OR(A209="",B209=""),"",B209&amp;"|"&amp;TEXT(A209,"YYYYMM"))</f>
        <v/>
      </c>
    </row>
    <row r="210">
      <c r="A210" s="34" t="n"/>
      <c r="B210" s="29" t="n"/>
      <c r="C210" s="35">
        <f>IF(B210="","",IFERROR(INDEX(Оборудование!$B$6:$B$65,MATCH(B210,Оборудование!$A$6:$A$65,0)),"нет в реестре"))</f>
        <v/>
      </c>
      <c r="D210" s="29" t="n"/>
      <c r="E210" s="29" t="n"/>
      <c r="F210" s="29" t="n"/>
      <c r="G210" s="29" t="n"/>
      <c r="H210">
        <f>IF(OR(A210="",B210=""),"",B210&amp;"|"&amp;TEXT(A210,"YYYYMM"))</f>
        <v/>
      </c>
    </row>
    <row r="211">
      <c r="A211" s="34" t="n"/>
      <c r="B211" s="29" t="n"/>
      <c r="C211" s="35">
        <f>IF(B211="","",IFERROR(INDEX(Оборудование!$B$6:$B$65,MATCH(B211,Оборудование!$A$6:$A$65,0)),"нет в реестре"))</f>
        <v/>
      </c>
      <c r="D211" s="29" t="n"/>
      <c r="E211" s="29" t="n"/>
      <c r="F211" s="29" t="n"/>
      <c r="G211" s="29" t="n"/>
      <c r="H211">
        <f>IF(OR(A211="",B211=""),"",B211&amp;"|"&amp;TEXT(A211,"YYYYMM"))</f>
        <v/>
      </c>
    </row>
    <row r="212">
      <c r="A212" s="34" t="n"/>
      <c r="B212" s="29" t="n"/>
      <c r="C212" s="35">
        <f>IF(B212="","",IFERROR(INDEX(Оборудование!$B$6:$B$65,MATCH(B212,Оборудование!$A$6:$A$65,0)),"нет в реестре"))</f>
        <v/>
      </c>
      <c r="D212" s="29" t="n"/>
      <c r="E212" s="29" t="n"/>
      <c r="F212" s="29" t="n"/>
      <c r="G212" s="29" t="n"/>
      <c r="H212">
        <f>IF(OR(A212="",B212=""),"",B212&amp;"|"&amp;TEXT(A212,"YYYYMM"))</f>
        <v/>
      </c>
    </row>
    <row r="213">
      <c r="A213" s="34" t="n"/>
      <c r="B213" s="29" t="n"/>
      <c r="C213" s="35">
        <f>IF(B213="","",IFERROR(INDEX(Оборудование!$B$6:$B$65,MATCH(B213,Оборудование!$A$6:$A$65,0)),"нет в реестре"))</f>
        <v/>
      </c>
      <c r="D213" s="29" t="n"/>
      <c r="E213" s="29" t="n"/>
      <c r="F213" s="29" t="n"/>
      <c r="G213" s="29" t="n"/>
      <c r="H213">
        <f>IF(OR(A213="",B213=""),"",B213&amp;"|"&amp;TEXT(A213,"YYYYMM"))</f>
        <v/>
      </c>
    </row>
    <row r="214">
      <c r="A214" s="34" t="n"/>
      <c r="B214" s="29" t="n"/>
      <c r="C214" s="35">
        <f>IF(B214="","",IFERROR(INDEX(Оборудование!$B$6:$B$65,MATCH(B214,Оборудование!$A$6:$A$65,0)),"нет в реестре"))</f>
        <v/>
      </c>
      <c r="D214" s="29" t="n"/>
      <c r="E214" s="29" t="n"/>
      <c r="F214" s="29" t="n"/>
      <c r="G214" s="29" t="n"/>
      <c r="H214">
        <f>IF(OR(A214="",B214=""),"",B214&amp;"|"&amp;TEXT(A214,"YYYYMM"))</f>
        <v/>
      </c>
    </row>
    <row r="215">
      <c r="A215" s="34" t="n"/>
      <c r="B215" s="29" t="n"/>
      <c r="C215" s="35">
        <f>IF(B215="","",IFERROR(INDEX(Оборудование!$B$6:$B$65,MATCH(B215,Оборудование!$A$6:$A$65,0)),"нет в реестре"))</f>
        <v/>
      </c>
      <c r="D215" s="29" t="n"/>
      <c r="E215" s="29" t="n"/>
      <c r="F215" s="29" t="n"/>
      <c r="G215" s="29" t="n"/>
      <c r="H215">
        <f>IF(OR(A215="",B215=""),"",B215&amp;"|"&amp;TEXT(A215,"YYYYMM"))</f>
        <v/>
      </c>
    </row>
    <row r="216">
      <c r="A216" s="34" t="n"/>
      <c r="B216" s="29" t="n"/>
      <c r="C216" s="35">
        <f>IF(B216="","",IFERROR(INDEX(Оборудование!$B$6:$B$65,MATCH(B216,Оборудование!$A$6:$A$65,0)),"нет в реестре"))</f>
        <v/>
      </c>
      <c r="D216" s="29" t="n"/>
      <c r="E216" s="29" t="n"/>
      <c r="F216" s="29" t="n"/>
      <c r="G216" s="29" t="n"/>
      <c r="H216">
        <f>IF(OR(A216="",B216=""),"",B216&amp;"|"&amp;TEXT(A216,"YYYYMM"))</f>
        <v/>
      </c>
    </row>
    <row r="217">
      <c r="A217" s="34" t="n"/>
      <c r="B217" s="29" t="n"/>
      <c r="C217" s="35">
        <f>IF(B217="","",IFERROR(INDEX(Оборудование!$B$6:$B$65,MATCH(B217,Оборудование!$A$6:$A$65,0)),"нет в реестре"))</f>
        <v/>
      </c>
      <c r="D217" s="29" t="n"/>
      <c r="E217" s="29" t="n"/>
      <c r="F217" s="29" t="n"/>
      <c r="G217" s="29" t="n"/>
      <c r="H217">
        <f>IF(OR(A217="",B217=""),"",B217&amp;"|"&amp;TEXT(A217,"YYYYMM"))</f>
        <v/>
      </c>
    </row>
    <row r="218">
      <c r="A218" s="34" t="n"/>
      <c r="B218" s="29" t="n"/>
      <c r="C218" s="35">
        <f>IF(B218="","",IFERROR(INDEX(Оборудование!$B$6:$B$65,MATCH(B218,Оборудование!$A$6:$A$65,0)),"нет в реестре"))</f>
        <v/>
      </c>
      <c r="D218" s="29" t="n"/>
      <c r="E218" s="29" t="n"/>
      <c r="F218" s="29" t="n"/>
      <c r="G218" s="29" t="n"/>
      <c r="H218">
        <f>IF(OR(A218="",B218=""),"",B218&amp;"|"&amp;TEXT(A218,"YYYYMM"))</f>
        <v/>
      </c>
    </row>
    <row r="219">
      <c r="A219" s="34" t="n"/>
      <c r="B219" s="29" t="n"/>
      <c r="C219" s="35">
        <f>IF(B219="","",IFERROR(INDEX(Оборудование!$B$6:$B$65,MATCH(B219,Оборудование!$A$6:$A$65,0)),"нет в реестре"))</f>
        <v/>
      </c>
      <c r="D219" s="29" t="n"/>
      <c r="E219" s="29" t="n"/>
      <c r="F219" s="29" t="n"/>
      <c r="G219" s="29" t="n"/>
      <c r="H219">
        <f>IF(OR(A219="",B219=""),"",B219&amp;"|"&amp;TEXT(A219,"YYYYMM"))</f>
        <v/>
      </c>
    </row>
    <row r="220">
      <c r="A220" s="34" t="n"/>
      <c r="B220" s="29" t="n"/>
      <c r="C220" s="35">
        <f>IF(B220="","",IFERROR(INDEX(Оборудование!$B$6:$B$65,MATCH(B220,Оборудование!$A$6:$A$65,0)),"нет в реестре"))</f>
        <v/>
      </c>
      <c r="D220" s="29" t="n"/>
      <c r="E220" s="29" t="n"/>
      <c r="F220" s="29" t="n"/>
      <c r="G220" s="29" t="n"/>
      <c r="H220">
        <f>IF(OR(A220="",B220=""),"",B220&amp;"|"&amp;TEXT(A220,"YYYYMM"))</f>
        <v/>
      </c>
    </row>
    <row r="221">
      <c r="A221" s="34" t="n"/>
      <c r="B221" s="29" t="n"/>
      <c r="C221" s="35">
        <f>IF(B221="","",IFERROR(INDEX(Оборудование!$B$6:$B$65,MATCH(B221,Оборудование!$A$6:$A$65,0)),"нет в реестре"))</f>
        <v/>
      </c>
      <c r="D221" s="29" t="n"/>
      <c r="E221" s="29" t="n"/>
      <c r="F221" s="29" t="n"/>
      <c r="G221" s="29" t="n"/>
      <c r="H221">
        <f>IF(OR(A221="",B221=""),"",B221&amp;"|"&amp;TEXT(A221,"YYYYMM"))</f>
        <v/>
      </c>
    </row>
    <row r="222">
      <c r="A222" s="34" t="n"/>
      <c r="B222" s="29" t="n"/>
      <c r="C222" s="35">
        <f>IF(B222="","",IFERROR(INDEX(Оборудование!$B$6:$B$65,MATCH(B222,Оборудование!$A$6:$A$65,0)),"нет в реестре"))</f>
        <v/>
      </c>
      <c r="D222" s="29" t="n"/>
      <c r="E222" s="29" t="n"/>
      <c r="F222" s="29" t="n"/>
      <c r="G222" s="29" t="n"/>
      <c r="H222">
        <f>IF(OR(A222="",B222=""),"",B222&amp;"|"&amp;TEXT(A222,"YYYYMM"))</f>
        <v/>
      </c>
    </row>
    <row r="223">
      <c r="A223" s="34" t="n"/>
      <c r="B223" s="29" t="n"/>
      <c r="C223" s="35">
        <f>IF(B223="","",IFERROR(INDEX(Оборудование!$B$6:$B$65,MATCH(B223,Оборудование!$A$6:$A$65,0)),"нет в реестре"))</f>
        <v/>
      </c>
      <c r="D223" s="29" t="n"/>
      <c r="E223" s="29" t="n"/>
      <c r="F223" s="29" t="n"/>
      <c r="G223" s="29" t="n"/>
      <c r="H223">
        <f>IF(OR(A223="",B223=""),"",B223&amp;"|"&amp;TEXT(A223,"YYYYMM"))</f>
        <v/>
      </c>
    </row>
    <row r="224">
      <c r="A224" s="34" t="n"/>
      <c r="B224" s="29" t="n"/>
      <c r="C224" s="35">
        <f>IF(B224="","",IFERROR(INDEX(Оборудование!$B$6:$B$65,MATCH(B224,Оборудование!$A$6:$A$65,0)),"нет в реестре"))</f>
        <v/>
      </c>
      <c r="D224" s="29" t="n"/>
      <c r="E224" s="29" t="n"/>
      <c r="F224" s="29" t="n"/>
      <c r="G224" s="29" t="n"/>
      <c r="H224">
        <f>IF(OR(A224="",B224=""),"",B224&amp;"|"&amp;TEXT(A224,"YYYYMM"))</f>
        <v/>
      </c>
    </row>
    <row r="225">
      <c r="A225" s="34" t="n"/>
      <c r="B225" s="29" t="n"/>
      <c r="C225" s="35">
        <f>IF(B225="","",IFERROR(INDEX(Оборудование!$B$6:$B$65,MATCH(B225,Оборудование!$A$6:$A$65,0)),"нет в реестре"))</f>
        <v/>
      </c>
      <c r="D225" s="29" t="n"/>
      <c r="E225" s="29" t="n"/>
      <c r="F225" s="29" t="n"/>
      <c r="G225" s="29" t="n"/>
      <c r="H225">
        <f>IF(OR(A225="",B225=""),"",B225&amp;"|"&amp;TEXT(A225,"YYYYMM"))</f>
        <v/>
      </c>
    </row>
    <row r="226">
      <c r="A226" s="34" t="n"/>
      <c r="B226" s="29" t="n"/>
      <c r="C226" s="35">
        <f>IF(B226="","",IFERROR(INDEX(Оборудование!$B$6:$B$65,MATCH(B226,Оборудование!$A$6:$A$65,0)),"нет в реестре"))</f>
        <v/>
      </c>
      <c r="D226" s="29" t="n"/>
      <c r="E226" s="29" t="n"/>
      <c r="F226" s="29" t="n"/>
      <c r="G226" s="29" t="n"/>
      <c r="H226">
        <f>IF(OR(A226="",B226=""),"",B226&amp;"|"&amp;TEXT(A226,"YYYYMM"))</f>
        <v/>
      </c>
    </row>
    <row r="227">
      <c r="A227" s="34" t="n"/>
      <c r="B227" s="29" t="n"/>
      <c r="C227" s="35">
        <f>IF(B227="","",IFERROR(INDEX(Оборудование!$B$6:$B$65,MATCH(B227,Оборудование!$A$6:$A$65,0)),"нет в реестре"))</f>
        <v/>
      </c>
      <c r="D227" s="29" t="n"/>
      <c r="E227" s="29" t="n"/>
      <c r="F227" s="29" t="n"/>
      <c r="G227" s="29" t="n"/>
      <c r="H227">
        <f>IF(OR(A227="",B227=""),"",B227&amp;"|"&amp;TEXT(A227,"YYYYMM"))</f>
        <v/>
      </c>
    </row>
    <row r="228">
      <c r="A228" s="34" t="n"/>
      <c r="B228" s="29" t="n"/>
      <c r="C228" s="35">
        <f>IF(B228="","",IFERROR(INDEX(Оборудование!$B$6:$B$65,MATCH(B228,Оборудование!$A$6:$A$65,0)),"нет в реестре"))</f>
        <v/>
      </c>
      <c r="D228" s="29" t="n"/>
      <c r="E228" s="29" t="n"/>
      <c r="F228" s="29" t="n"/>
      <c r="G228" s="29" t="n"/>
      <c r="H228">
        <f>IF(OR(A228="",B228=""),"",B228&amp;"|"&amp;TEXT(A228,"YYYYMM"))</f>
        <v/>
      </c>
    </row>
    <row r="229">
      <c r="A229" s="34" t="n"/>
      <c r="B229" s="29" t="n"/>
      <c r="C229" s="35">
        <f>IF(B229="","",IFERROR(INDEX(Оборудование!$B$6:$B$65,MATCH(B229,Оборудование!$A$6:$A$65,0)),"нет в реестре"))</f>
        <v/>
      </c>
      <c r="D229" s="29" t="n"/>
      <c r="E229" s="29" t="n"/>
      <c r="F229" s="29" t="n"/>
      <c r="G229" s="29" t="n"/>
      <c r="H229">
        <f>IF(OR(A229="",B229=""),"",B229&amp;"|"&amp;TEXT(A229,"YYYYMM"))</f>
        <v/>
      </c>
    </row>
    <row r="230">
      <c r="A230" s="34" t="n"/>
      <c r="B230" s="29" t="n"/>
      <c r="C230" s="35">
        <f>IF(B230="","",IFERROR(INDEX(Оборудование!$B$6:$B$65,MATCH(B230,Оборудование!$A$6:$A$65,0)),"нет в реестре"))</f>
        <v/>
      </c>
      <c r="D230" s="29" t="n"/>
      <c r="E230" s="29" t="n"/>
      <c r="F230" s="29" t="n"/>
      <c r="G230" s="29" t="n"/>
      <c r="H230">
        <f>IF(OR(A230="",B230=""),"",B230&amp;"|"&amp;TEXT(A230,"YYYYMM"))</f>
        <v/>
      </c>
    </row>
    <row r="231">
      <c r="A231" s="34" t="n"/>
      <c r="B231" s="29" t="n"/>
      <c r="C231" s="35">
        <f>IF(B231="","",IFERROR(INDEX(Оборудование!$B$6:$B$65,MATCH(B231,Оборудование!$A$6:$A$65,0)),"нет в реестре"))</f>
        <v/>
      </c>
      <c r="D231" s="29" t="n"/>
      <c r="E231" s="29" t="n"/>
      <c r="F231" s="29" t="n"/>
      <c r="G231" s="29" t="n"/>
      <c r="H231">
        <f>IF(OR(A231="",B231=""),"",B231&amp;"|"&amp;TEXT(A231,"YYYYMM"))</f>
        <v/>
      </c>
    </row>
    <row r="232">
      <c r="A232" s="34" t="n"/>
      <c r="B232" s="29" t="n"/>
      <c r="C232" s="35">
        <f>IF(B232="","",IFERROR(INDEX(Оборудование!$B$6:$B$65,MATCH(B232,Оборудование!$A$6:$A$65,0)),"нет в реестре"))</f>
        <v/>
      </c>
      <c r="D232" s="29" t="n"/>
      <c r="E232" s="29" t="n"/>
      <c r="F232" s="29" t="n"/>
      <c r="G232" s="29" t="n"/>
      <c r="H232">
        <f>IF(OR(A232="",B232=""),"",B232&amp;"|"&amp;TEXT(A232,"YYYYMM"))</f>
        <v/>
      </c>
    </row>
    <row r="233">
      <c r="A233" s="34" t="n"/>
      <c r="B233" s="29" t="n"/>
      <c r="C233" s="35">
        <f>IF(B233="","",IFERROR(INDEX(Оборудование!$B$6:$B$65,MATCH(B233,Оборудование!$A$6:$A$65,0)),"нет в реестре"))</f>
        <v/>
      </c>
      <c r="D233" s="29" t="n"/>
      <c r="E233" s="29" t="n"/>
      <c r="F233" s="29" t="n"/>
      <c r="G233" s="29" t="n"/>
      <c r="H233">
        <f>IF(OR(A233="",B233=""),"",B233&amp;"|"&amp;TEXT(A233,"YYYYMM"))</f>
        <v/>
      </c>
    </row>
    <row r="234">
      <c r="A234" s="34" t="n"/>
      <c r="B234" s="29" t="n"/>
      <c r="C234" s="35">
        <f>IF(B234="","",IFERROR(INDEX(Оборудование!$B$6:$B$65,MATCH(B234,Оборудование!$A$6:$A$65,0)),"нет в реестре"))</f>
        <v/>
      </c>
      <c r="D234" s="29" t="n"/>
      <c r="E234" s="29" t="n"/>
      <c r="F234" s="29" t="n"/>
      <c r="G234" s="29" t="n"/>
      <c r="H234">
        <f>IF(OR(A234="",B234=""),"",B234&amp;"|"&amp;TEXT(A234,"YYYYMM"))</f>
        <v/>
      </c>
    </row>
    <row r="235">
      <c r="A235" s="34" t="n"/>
      <c r="B235" s="29" t="n"/>
      <c r="C235" s="35">
        <f>IF(B235="","",IFERROR(INDEX(Оборудование!$B$6:$B$65,MATCH(B235,Оборудование!$A$6:$A$65,0)),"нет в реестре"))</f>
        <v/>
      </c>
      <c r="D235" s="29" t="n"/>
      <c r="E235" s="29" t="n"/>
      <c r="F235" s="29" t="n"/>
      <c r="G235" s="29" t="n"/>
      <c r="H235">
        <f>IF(OR(A235="",B235=""),"",B235&amp;"|"&amp;TEXT(A235,"YYYYMM"))</f>
        <v/>
      </c>
    </row>
    <row r="236">
      <c r="A236" s="34" t="n"/>
      <c r="B236" s="29" t="n"/>
      <c r="C236" s="35">
        <f>IF(B236="","",IFERROR(INDEX(Оборудование!$B$6:$B$65,MATCH(B236,Оборудование!$A$6:$A$65,0)),"нет в реестре"))</f>
        <v/>
      </c>
      <c r="D236" s="29" t="n"/>
      <c r="E236" s="29" t="n"/>
      <c r="F236" s="29" t="n"/>
      <c r="G236" s="29" t="n"/>
      <c r="H236">
        <f>IF(OR(A236="",B236=""),"",B236&amp;"|"&amp;TEXT(A236,"YYYYMM"))</f>
        <v/>
      </c>
    </row>
    <row r="237">
      <c r="A237" s="34" t="n"/>
      <c r="B237" s="29" t="n"/>
      <c r="C237" s="35">
        <f>IF(B237="","",IFERROR(INDEX(Оборудование!$B$6:$B$65,MATCH(B237,Оборудование!$A$6:$A$65,0)),"нет в реестре"))</f>
        <v/>
      </c>
      <c r="D237" s="29" t="n"/>
      <c r="E237" s="29" t="n"/>
      <c r="F237" s="29" t="n"/>
      <c r="G237" s="29" t="n"/>
      <c r="H237">
        <f>IF(OR(A237="",B237=""),"",B237&amp;"|"&amp;TEXT(A237,"YYYYMM"))</f>
        <v/>
      </c>
    </row>
    <row r="238">
      <c r="A238" s="34" t="n"/>
      <c r="B238" s="29" t="n"/>
      <c r="C238" s="35">
        <f>IF(B238="","",IFERROR(INDEX(Оборудование!$B$6:$B$65,MATCH(B238,Оборудование!$A$6:$A$65,0)),"нет в реестре"))</f>
        <v/>
      </c>
      <c r="D238" s="29" t="n"/>
      <c r="E238" s="29" t="n"/>
      <c r="F238" s="29" t="n"/>
      <c r="G238" s="29" t="n"/>
      <c r="H238">
        <f>IF(OR(A238="",B238=""),"",B238&amp;"|"&amp;TEXT(A238,"YYYYMM"))</f>
        <v/>
      </c>
    </row>
    <row r="239">
      <c r="A239" s="34" t="n"/>
      <c r="B239" s="29" t="n"/>
      <c r="C239" s="35">
        <f>IF(B239="","",IFERROR(INDEX(Оборудование!$B$6:$B$65,MATCH(B239,Оборудование!$A$6:$A$65,0)),"нет в реестре"))</f>
        <v/>
      </c>
      <c r="D239" s="29" t="n"/>
      <c r="E239" s="29" t="n"/>
      <c r="F239" s="29" t="n"/>
      <c r="G239" s="29" t="n"/>
      <c r="H239">
        <f>IF(OR(A239="",B239=""),"",B239&amp;"|"&amp;TEXT(A239,"YYYYMM"))</f>
        <v/>
      </c>
    </row>
    <row r="240">
      <c r="A240" s="34" t="n"/>
      <c r="B240" s="29" t="n"/>
      <c r="C240" s="35">
        <f>IF(B240="","",IFERROR(INDEX(Оборудование!$B$6:$B$65,MATCH(B240,Оборудование!$A$6:$A$65,0)),"нет в реестре"))</f>
        <v/>
      </c>
      <c r="D240" s="29" t="n"/>
      <c r="E240" s="29" t="n"/>
      <c r="F240" s="29" t="n"/>
      <c r="G240" s="29" t="n"/>
      <c r="H240">
        <f>IF(OR(A240="",B240=""),"",B240&amp;"|"&amp;TEXT(A240,"YYYYMM"))</f>
        <v/>
      </c>
    </row>
    <row r="241">
      <c r="A241" s="34" t="n"/>
      <c r="B241" s="29" t="n"/>
      <c r="C241" s="35">
        <f>IF(B241="","",IFERROR(INDEX(Оборудование!$B$6:$B$65,MATCH(B241,Оборудование!$A$6:$A$65,0)),"нет в реестре"))</f>
        <v/>
      </c>
      <c r="D241" s="29" t="n"/>
      <c r="E241" s="29" t="n"/>
      <c r="F241" s="29" t="n"/>
      <c r="G241" s="29" t="n"/>
      <c r="H241">
        <f>IF(OR(A241="",B241=""),"",B241&amp;"|"&amp;TEXT(A241,"YYYYMM"))</f>
        <v/>
      </c>
    </row>
    <row r="242">
      <c r="A242" s="34" t="n"/>
      <c r="B242" s="29" t="n"/>
      <c r="C242" s="35">
        <f>IF(B242="","",IFERROR(INDEX(Оборудование!$B$6:$B$65,MATCH(B242,Оборудование!$A$6:$A$65,0)),"нет в реестре"))</f>
        <v/>
      </c>
      <c r="D242" s="29" t="n"/>
      <c r="E242" s="29" t="n"/>
      <c r="F242" s="29" t="n"/>
      <c r="G242" s="29" t="n"/>
      <c r="H242">
        <f>IF(OR(A242="",B242=""),"",B242&amp;"|"&amp;TEXT(A242,"YYYYMM"))</f>
        <v/>
      </c>
    </row>
    <row r="243">
      <c r="A243" s="34" t="n"/>
      <c r="B243" s="29" t="n"/>
      <c r="C243" s="35">
        <f>IF(B243="","",IFERROR(INDEX(Оборудование!$B$6:$B$65,MATCH(B243,Оборудование!$A$6:$A$65,0)),"нет в реестре"))</f>
        <v/>
      </c>
      <c r="D243" s="29" t="n"/>
      <c r="E243" s="29" t="n"/>
      <c r="F243" s="29" t="n"/>
      <c r="G243" s="29" t="n"/>
      <c r="H243">
        <f>IF(OR(A243="",B243=""),"",B243&amp;"|"&amp;TEXT(A243,"YYYYMM"))</f>
        <v/>
      </c>
    </row>
    <row r="244">
      <c r="A244" s="34" t="n"/>
      <c r="B244" s="29" t="n"/>
      <c r="C244" s="35">
        <f>IF(B244="","",IFERROR(INDEX(Оборудование!$B$6:$B$65,MATCH(B244,Оборудование!$A$6:$A$65,0)),"нет в реестре"))</f>
        <v/>
      </c>
      <c r="D244" s="29" t="n"/>
      <c r="E244" s="29" t="n"/>
      <c r="F244" s="29" t="n"/>
      <c r="G244" s="29" t="n"/>
      <c r="H244">
        <f>IF(OR(A244="",B244=""),"",B244&amp;"|"&amp;TEXT(A244,"YYYYMM"))</f>
        <v/>
      </c>
    </row>
    <row r="245">
      <c r="A245" s="34" t="n"/>
      <c r="B245" s="29" t="n"/>
      <c r="C245" s="35">
        <f>IF(B245="","",IFERROR(INDEX(Оборудование!$B$6:$B$65,MATCH(B245,Оборудование!$A$6:$A$65,0)),"нет в реестре"))</f>
        <v/>
      </c>
      <c r="D245" s="29" t="n"/>
      <c r="E245" s="29" t="n"/>
      <c r="F245" s="29" t="n"/>
      <c r="G245" s="29" t="n"/>
      <c r="H245">
        <f>IF(OR(A245="",B245=""),"",B245&amp;"|"&amp;TEXT(A245,"YYYYMM"))</f>
        <v/>
      </c>
    </row>
    <row r="246">
      <c r="A246" s="34" t="n"/>
      <c r="B246" s="29" t="n"/>
      <c r="C246" s="35">
        <f>IF(B246="","",IFERROR(INDEX(Оборудование!$B$6:$B$65,MATCH(B246,Оборудование!$A$6:$A$65,0)),"нет в реестре"))</f>
        <v/>
      </c>
      <c r="D246" s="29" t="n"/>
      <c r="E246" s="29" t="n"/>
      <c r="F246" s="29" t="n"/>
      <c r="G246" s="29" t="n"/>
      <c r="H246">
        <f>IF(OR(A246="",B246=""),"",B246&amp;"|"&amp;TEXT(A246,"YYYYMM"))</f>
        <v/>
      </c>
    </row>
    <row r="247">
      <c r="A247" s="34" t="n"/>
      <c r="B247" s="29" t="n"/>
      <c r="C247" s="35">
        <f>IF(B247="","",IFERROR(INDEX(Оборудование!$B$6:$B$65,MATCH(B247,Оборудование!$A$6:$A$65,0)),"нет в реестре"))</f>
        <v/>
      </c>
      <c r="D247" s="29" t="n"/>
      <c r="E247" s="29" t="n"/>
      <c r="F247" s="29" t="n"/>
      <c r="G247" s="29" t="n"/>
      <c r="H247">
        <f>IF(OR(A247="",B247=""),"",B247&amp;"|"&amp;TEXT(A247,"YYYYMM"))</f>
        <v/>
      </c>
    </row>
    <row r="248">
      <c r="A248" s="34" t="n"/>
      <c r="B248" s="29" t="n"/>
      <c r="C248" s="35">
        <f>IF(B248="","",IFERROR(INDEX(Оборудование!$B$6:$B$65,MATCH(B248,Оборудование!$A$6:$A$65,0)),"нет в реестре"))</f>
        <v/>
      </c>
      <c r="D248" s="29" t="n"/>
      <c r="E248" s="29" t="n"/>
      <c r="F248" s="29" t="n"/>
      <c r="G248" s="29" t="n"/>
      <c r="H248">
        <f>IF(OR(A248="",B248=""),"",B248&amp;"|"&amp;TEXT(A248,"YYYYMM"))</f>
        <v/>
      </c>
    </row>
    <row r="249">
      <c r="A249" s="34" t="n"/>
      <c r="B249" s="29" t="n"/>
      <c r="C249" s="35">
        <f>IF(B249="","",IFERROR(INDEX(Оборудование!$B$6:$B$65,MATCH(B249,Оборудование!$A$6:$A$65,0)),"нет в реестре"))</f>
        <v/>
      </c>
      <c r="D249" s="29" t="n"/>
      <c r="E249" s="29" t="n"/>
      <c r="F249" s="29" t="n"/>
      <c r="G249" s="29" t="n"/>
      <c r="H249">
        <f>IF(OR(A249="",B249=""),"",B249&amp;"|"&amp;TEXT(A249,"YYYYMM"))</f>
        <v/>
      </c>
    </row>
    <row r="250">
      <c r="A250" s="34" t="n"/>
      <c r="B250" s="29" t="n"/>
      <c r="C250" s="35">
        <f>IF(B250="","",IFERROR(INDEX(Оборудование!$B$6:$B$65,MATCH(B250,Оборудование!$A$6:$A$65,0)),"нет в реестре"))</f>
        <v/>
      </c>
      <c r="D250" s="29" t="n"/>
      <c r="E250" s="29" t="n"/>
      <c r="F250" s="29" t="n"/>
      <c r="G250" s="29" t="n"/>
      <c r="H250">
        <f>IF(OR(A250="",B250=""),"",B250&amp;"|"&amp;TEXT(A250,"YYYYMM"))</f>
        <v/>
      </c>
    </row>
    <row r="251">
      <c r="A251" s="34" t="n"/>
      <c r="B251" s="29" t="n"/>
      <c r="C251" s="35">
        <f>IF(B251="","",IFERROR(INDEX(Оборудование!$B$6:$B$65,MATCH(B251,Оборудование!$A$6:$A$65,0)),"нет в реестре"))</f>
        <v/>
      </c>
      <c r="D251" s="29" t="n"/>
      <c r="E251" s="29" t="n"/>
      <c r="F251" s="29" t="n"/>
      <c r="G251" s="29" t="n"/>
      <c r="H251">
        <f>IF(OR(A251="",B251=""),"",B251&amp;"|"&amp;TEXT(A251,"YYYYMM"))</f>
        <v/>
      </c>
    </row>
    <row r="252">
      <c r="A252" s="34" t="n"/>
      <c r="B252" s="29" t="n"/>
      <c r="C252" s="35">
        <f>IF(B252="","",IFERROR(INDEX(Оборудование!$B$6:$B$65,MATCH(B252,Оборудование!$A$6:$A$65,0)),"нет в реестре"))</f>
        <v/>
      </c>
      <c r="D252" s="29" t="n"/>
      <c r="E252" s="29" t="n"/>
      <c r="F252" s="29" t="n"/>
      <c r="G252" s="29" t="n"/>
      <c r="H252">
        <f>IF(OR(A252="",B252=""),"",B252&amp;"|"&amp;TEXT(A252,"YYYYMM"))</f>
        <v/>
      </c>
    </row>
    <row r="253">
      <c r="A253" s="34" t="n"/>
      <c r="B253" s="29" t="n"/>
      <c r="C253" s="35">
        <f>IF(B253="","",IFERROR(INDEX(Оборудование!$B$6:$B$65,MATCH(B253,Оборудование!$A$6:$A$65,0)),"нет в реестре"))</f>
        <v/>
      </c>
      <c r="D253" s="29" t="n"/>
      <c r="E253" s="29" t="n"/>
      <c r="F253" s="29" t="n"/>
      <c r="G253" s="29" t="n"/>
      <c r="H253">
        <f>IF(OR(A253="",B253=""),"",B253&amp;"|"&amp;TEXT(A253,"YYYYMM"))</f>
        <v/>
      </c>
    </row>
    <row r="254">
      <c r="A254" s="34" t="n"/>
      <c r="B254" s="29" t="n"/>
      <c r="C254" s="35">
        <f>IF(B254="","",IFERROR(INDEX(Оборудование!$B$6:$B$65,MATCH(B254,Оборудование!$A$6:$A$65,0)),"нет в реестре"))</f>
        <v/>
      </c>
      <c r="D254" s="29" t="n"/>
      <c r="E254" s="29" t="n"/>
      <c r="F254" s="29" t="n"/>
      <c r="G254" s="29" t="n"/>
      <c r="H254">
        <f>IF(OR(A254="",B254=""),"",B254&amp;"|"&amp;TEXT(A254,"YYYYMM"))</f>
        <v/>
      </c>
    </row>
    <row r="255">
      <c r="A255" s="34" t="n"/>
      <c r="B255" s="29" t="n"/>
      <c r="C255" s="35">
        <f>IF(B255="","",IFERROR(INDEX(Оборудование!$B$6:$B$65,MATCH(B255,Оборудование!$A$6:$A$65,0)),"нет в реестре"))</f>
        <v/>
      </c>
      <c r="D255" s="29" t="n"/>
      <c r="E255" s="29" t="n"/>
      <c r="F255" s="29" t="n"/>
      <c r="G255" s="29" t="n"/>
      <c r="H255">
        <f>IF(OR(A255="",B255=""),"",B255&amp;"|"&amp;TEXT(A255,"YYYYMM"))</f>
        <v/>
      </c>
    </row>
    <row r="256">
      <c r="A256" s="34" t="n"/>
      <c r="B256" s="29" t="n"/>
      <c r="C256" s="35">
        <f>IF(B256="","",IFERROR(INDEX(Оборудование!$B$6:$B$65,MATCH(B256,Оборудование!$A$6:$A$65,0)),"нет в реестре"))</f>
        <v/>
      </c>
      <c r="D256" s="29" t="n"/>
      <c r="E256" s="29" t="n"/>
      <c r="F256" s="29" t="n"/>
      <c r="G256" s="29" t="n"/>
      <c r="H256">
        <f>IF(OR(A256="",B256=""),"",B256&amp;"|"&amp;TEXT(A256,"YYYYMM"))</f>
        <v/>
      </c>
    </row>
    <row r="257">
      <c r="A257" s="34" t="n"/>
      <c r="B257" s="29" t="n"/>
      <c r="C257" s="35">
        <f>IF(B257="","",IFERROR(INDEX(Оборудование!$B$6:$B$65,MATCH(B257,Оборудование!$A$6:$A$65,0)),"нет в реестре"))</f>
        <v/>
      </c>
      <c r="D257" s="29" t="n"/>
      <c r="E257" s="29" t="n"/>
      <c r="F257" s="29" t="n"/>
      <c r="G257" s="29" t="n"/>
      <c r="H257">
        <f>IF(OR(A257="",B257=""),"",B257&amp;"|"&amp;TEXT(A257,"YYYYMM"))</f>
        <v/>
      </c>
    </row>
    <row r="258">
      <c r="A258" s="34" t="n"/>
      <c r="B258" s="29" t="n"/>
      <c r="C258" s="35">
        <f>IF(B258="","",IFERROR(INDEX(Оборудование!$B$6:$B$65,MATCH(B258,Оборудование!$A$6:$A$65,0)),"нет в реестре"))</f>
        <v/>
      </c>
      <c r="D258" s="29" t="n"/>
      <c r="E258" s="29" t="n"/>
      <c r="F258" s="29" t="n"/>
      <c r="G258" s="29" t="n"/>
      <c r="H258">
        <f>IF(OR(A258="",B258=""),"",B258&amp;"|"&amp;TEXT(A258,"YYYYMM"))</f>
        <v/>
      </c>
    </row>
    <row r="259">
      <c r="A259" s="34" t="n"/>
      <c r="B259" s="29" t="n"/>
      <c r="C259" s="35">
        <f>IF(B259="","",IFERROR(INDEX(Оборудование!$B$6:$B$65,MATCH(B259,Оборудование!$A$6:$A$65,0)),"нет в реестре"))</f>
        <v/>
      </c>
      <c r="D259" s="29" t="n"/>
      <c r="E259" s="29" t="n"/>
      <c r="F259" s="29" t="n"/>
      <c r="G259" s="29" t="n"/>
      <c r="H259">
        <f>IF(OR(A259="",B259=""),"",B259&amp;"|"&amp;TEXT(A259,"YYYYMM"))</f>
        <v/>
      </c>
    </row>
    <row r="260">
      <c r="A260" s="34" t="n"/>
      <c r="B260" s="29" t="n"/>
      <c r="C260" s="35">
        <f>IF(B260="","",IFERROR(INDEX(Оборудование!$B$6:$B$65,MATCH(B260,Оборудование!$A$6:$A$65,0)),"нет в реестре"))</f>
        <v/>
      </c>
      <c r="D260" s="29" t="n"/>
      <c r="E260" s="29" t="n"/>
      <c r="F260" s="29" t="n"/>
      <c r="G260" s="29" t="n"/>
      <c r="H260">
        <f>IF(OR(A260="",B260=""),"",B260&amp;"|"&amp;TEXT(A260,"YYYYMM"))</f>
        <v/>
      </c>
    </row>
    <row r="261">
      <c r="A261" s="34" t="n"/>
      <c r="B261" s="29" t="n"/>
      <c r="C261" s="35">
        <f>IF(B261="","",IFERROR(INDEX(Оборудование!$B$6:$B$65,MATCH(B261,Оборудование!$A$6:$A$65,0)),"нет в реестре"))</f>
        <v/>
      </c>
      <c r="D261" s="29" t="n"/>
      <c r="E261" s="29" t="n"/>
      <c r="F261" s="29" t="n"/>
      <c r="G261" s="29" t="n"/>
      <c r="H261">
        <f>IF(OR(A261="",B261=""),"",B261&amp;"|"&amp;TEXT(A261,"YYYYMM"))</f>
        <v/>
      </c>
    </row>
    <row r="262">
      <c r="A262" s="34" t="n"/>
      <c r="B262" s="29" t="n"/>
      <c r="C262" s="35">
        <f>IF(B262="","",IFERROR(INDEX(Оборудование!$B$6:$B$65,MATCH(B262,Оборудование!$A$6:$A$65,0)),"нет в реестре"))</f>
        <v/>
      </c>
      <c r="D262" s="29" t="n"/>
      <c r="E262" s="29" t="n"/>
      <c r="F262" s="29" t="n"/>
      <c r="G262" s="29" t="n"/>
      <c r="H262">
        <f>IF(OR(A262="",B262=""),"",B262&amp;"|"&amp;TEXT(A262,"YYYYMM"))</f>
        <v/>
      </c>
    </row>
    <row r="263">
      <c r="A263" s="34" t="n"/>
      <c r="B263" s="29" t="n"/>
      <c r="C263" s="35">
        <f>IF(B263="","",IFERROR(INDEX(Оборудование!$B$6:$B$65,MATCH(B263,Оборудование!$A$6:$A$65,0)),"нет в реестре"))</f>
        <v/>
      </c>
      <c r="D263" s="29" t="n"/>
      <c r="E263" s="29" t="n"/>
      <c r="F263" s="29" t="n"/>
      <c r="G263" s="29" t="n"/>
      <c r="H263">
        <f>IF(OR(A263="",B263=""),"",B263&amp;"|"&amp;TEXT(A263,"YYYYMM"))</f>
        <v/>
      </c>
    </row>
    <row r="264">
      <c r="A264" s="34" t="n"/>
      <c r="B264" s="29" t="n"/>
      <c r="C264" s="35">
        <f>IF(B264="","",IFERROR(INDEX(Оборудование!$B$6:$B$65,MATCH(B264,Оборудование!$A$6:$A$65,0)),"нет в реестре"))</f>
        <v/>
      </c>
      <c r="D264" s="29" t="n"/>
      <c r="E264" s="29" t="n"/>
      <c r="F264" s="29" t="n"/>
      <c r="G264" s="29" t="n"/>
      <c r="H264">
        <f>IF(OR(A264="",B264=""),"",B264&amp;"|"&amp;TEXT(A264,"YYYYMM"))</f>
        <v/>
      </c>
    </row>
    <row r="265">
      <c r="A265" s="34" t="n"/>
      <c r="B265" s="29" t="n"/>
      <c r="C265" s="35">
        <f>IF(B265="","",IFERROR(INDEX(Оборудование!$B$6:$B$65,MATCH(B265,Оборудование!$A$6:$A$65,0)),"нет в реестре"))</f>
        <v/>
      </c>
      <c r="D265" s="29" t="n"/>
      <c r="E265" s="29" t="n"/>
      <c r="F265" s="29" t="n"/>
      <c r="G265" s="29" t="n"/>
      <c r="H265">
        <f>IF(OR(A265="",B265=""),"",B265&amp;"|"&amp;TEXT(A265,"YYYYMM"))</f>
        <v/>
      </c>
    </row>
    <row r="266">
      <c r="A266" s="34" t="n"/>
      <c r="B266" s="29" t="n"/>
      <c r="C266" s="35">
        <f>IF(B266="","",IFERROR(INDEX(Оборудование!$B$6:$B$65,MATCH(B266,Оборудование!$A$6:$A$65,0)),"нет в реестре"))</f>
        <v/>
      </c>
      <c r="D266" s="29" t="n"/>
      <c r="E266" s="29" t="n"/>
      <c r="F266" s="29" t="n"/>
      <c r="G266" s="29" t="n"/>
      <c r="H266">
        <f>IF(OR(A266="",B266=""),"",B266&amp;"|"&amp;TEXT(A266,"YYYYMM"))</f>
        <v/>
      </c>
    </row>
    <row r="267">
      <c r="A267" s="34" t="n"/>
      <c r="B267" s="29" t="n"/>
      <c r="C267" s="35">
        <f>IF(B267="","",IFERROR(INDEX(Оборудование!$B$6:$B$65,MATCH(B267,Оборудование!$A$6:$A$65,0)),"нет в реестре"))</f>
        <v/>
      </c>
      <c r="D267" s="29" t="n"/>
      <c r="E267" s="29" t="n"/>
      <c r="F267" s="29" t="n"/>
      <c r="G267" s="29" t="n"/>
      <c r="H267">
        <f>IF(OR(A267="",B267=""),"",B267&amp;"|"&amp;TEXT(A267,"YYYYMM"))</f>
        <v/>
      </c>
    </row>
    <row r="268">
      <c r="A268" s="34" t="n"/>
      <c r="B268" s="29" t="n"/>
      <c r="C268" s="35">
        <f>IF(B268="","",IFERROR(INDEX(Оборудование!$B$6:$B$65,MATCH(B268,Оборудование!$A$6:$A$65,0)),"нет в реестре"))</f>
        <v/>
      </c>
      <c r="D268" s="29" t="n"/>
      <c r="E268" s="29" t="n"/>
      <c r="F268" s="29" t="n"/>
      <c r="G268" s="29" t="n"/>
      <c r="H268">
        <f>IF(OR(A268="",B268=""),"",B268&amp;"|"&amp;TEXT(A268,"YYYYMM"))</f>
        <v/>
      </c>
    </row>
    <row r="269">
      <c r="A269" s="34" t="n"/>
      <c r="B269" s="29" t="n"/>
      <c r="C269" s="35">
        <f>IF(B269="","",IFERROR(INDEX(Оборудование!$B$6:$B$65,MATCH(B269,Оборудование!$A$6:$A$65,0)),"нет в реестре"))</f>
        <v/>
      </c>
      <c r="D269" s="29" t="n"/>
      <c r="E269" s="29" t="n"/>
      <c r="F269" s="29" t="n"/>
      <c r="G269" s="29" t="n"/>
      <c r="H269">
        <f>IF(OR(A269="",B269=""),"",B269&amp;"|"&amp;TEXT(A269,"YYYYMM"))</f>
        <v/>
      </c>
    </row>
    <row r="270">
      <c r="A270" s="34" t="n"/>
      <c r="B270" s="29" t="n"/>
      <c r="C270" s="35">
        <f>IF(B270="","",IFERROR(INDEX(Оборудование!$B$6:$B$65,MATCH(B270,Оборудование!$A$6:$A$65,0)),"нет в реестре"))</f>
        <v/>
      </c>
      <c r="D270" s="29" t="n"/>
      <c r="E270" s="29" t="n"/>
      <c r="F270" s="29" t="n"/>
      <c r="G270" s="29" t="n"/>
      <c r="H270">
        <f>IF(OR(A270="",B270=""),"",B270&amp;"|"&amp;TEXT(A270,"YYYYMM"))</f>
        <v/>
      </c>
    </row>
    <row r="271">
      <c r="A271" s="34" t="n"/>
      <c r="B271" s="29" t="n"/>
      <c r="C271" s="35">
        <f>IF(B271="","",IFERROR(INDEX(Оборудование!$B$6:$B$65,MATCH(B271,Оборудование!$A$6:$A$65,0)),"нет в реестре"))</f>
        <v/>
      </c>
      <c r="D271" s="29" t="n"/>
      <c r="E271" s="29" t="n"/>
      <c r="F271" s="29" t="n"/>
      <c r="G271" s="29" t="n"/>
      <c r="H271">
        <f>IF(OR(A271="",B271=""),"",B271&amp;"|"&amp;TEXT(A271,"YYYYMM"))</f>
        <v/>
      </c>
    </row>
    <row r="272">
      <c r="A272" s="34" t="n"/>
      <c r="B272" s="29" t="n"/>
      <c r="C272" s="35">
        <f>IF(B272="","",IFERROR(INDEX(Оборудование!$B$6:$B$65,MATCH(B272,Оборудование!$A$6:$A$65,0)),"нет в реестре"))</f>
        <v/>
      </c>
      <c r="D272" s="29" t="n"/>
      <c r="E272" s="29" t="n"/>
      <c r="F272" s="29" t="n"/>
      <c r="G272" s="29" t="n"/>
      <c r="H272">
        <f>IF(OR(A272="",B272=""),"",B272&amp;"|"&amp;TEXT(A272,"YYYYMM"))</f>
        <v/>
      </c>
    </row>
    <row r="273">
      <c r="A273" s="34" t="n"/>
      <c r="B273" s="29" t="n"/>
      <c r="C273" s="35">
        <f>IF(B273="","",IFERROR(INDEX(Оборудование!$B$6:$B$65,MATCH(B273,Оборудование!$A$6:$A$65,0)),"нет в реестре"))</f>
        <v/>
      </c>
      <c r="D273" s="29" t="n"/>
      <c r="E273" s="29" t="n"/>
      <c r="F273" s="29" t="n"/>
      <c r="G273" s="29" t="n"/>
      <c r="H273">
        <f>IF(OR(A273="",B273=""),"",B273&amp;"|"&amp;TEXT(A273,"YYYYMM"))</f>
        <v/>
      </c>
    </row>
    <row r="274">
      <c r="A274" s="34" t="n"/>
      <c r="B274" s="29" t="n"/>
      <c r="C274" s="35">
        <f>IF(B274="","",IFERROR(INDEX(Оборудование!$B$6:$B$65,MATCH(B274,Оборудование!$A$6:$A$65,0)),"нет в реестре"))</f>
        <v/>
      </c>
      <c r="D274" s="29" t="n"/>
      <c r="E274" s="29" t="n"/>
      <c r="F274" s="29" t="n"/>
      <c r="G274" s="29" t="n"/>
      <c r="H274">
        <f>IF(OR(A274="",B274=""),"",B274&amp;"|"&amp;TEXT(A274,"YYYYMM"))</f>
        <v/>
      </c>
    </row>
    <row r="275">
      <c r="A275" s="34" t="n"/>
      <c r="B275" s="29" t="n"/>
      <c r="C275" s="35">
        <f>IF(B275="","",IFERROR(INDEX(Оборудование!$B$6:$B$65,MATCH(B275,Оборудование!$A$6:$A$65,0)),"нет в реестре"))</f>
        <v/>
      </c>
      <c r="D275" s="29" t="n"/>
      <c r="E275" s="29" t="n"/>
      <c r="F275" s="29" t="n"/>
      <c r="G275" s="29" t="n"/>
      <c r="H275">
        <f>IF(OR(A275="",B275=""),"",B275&amp;"|"&amp;TEXT(A275,"YYYYMM"))</f>
        <v/>
      </c>
    </row>
    <row r="276">
      <c r="A276" s="34" t="n"/>
      <c r="B276" s="29" t="n"/>
      <c r="C276" s="35">
        <f>IF(B276="","",IFERROR(INDEX(Оборудование!$B$6:$B$65,MATCH(B276,Оборудование!$A$6:$A$65,0)),"нет в реестре"))</f>
        <v/>
      </c>
      <c r="D276" s="29" t="n"/>
      <c r="E276" s="29" t="n"/>
      <c r="F276" s="29" t="n"/>
      <c r="G276" s="29" t="n"/>
      <c r="H276">
        <f>IF(OR(A276="",B276=""),"",B276&amp;"|"&amp;TEXT(A276,"YYYYMM"))</f>
        <v/>
      </c>
    </row>
    <row r="277">
      <c r="A277" s="34" t="n"/>
      <c r="B277" s="29" t="n"/>
      <c r="C277" s="35">
        <f>IF(B277="","",IFERROR(INDEX(Оборудование!$B$6:$B$65,MATCH(B277,Оборудование!$A$6:$A$65,0)),"нет в реестре"))</f>
        <v/>
      </c>
      <c r="D277" s="29" t="n"/>
      <c r="E277" s="29" t="n"/>
      <c r="F277" s="29" t="n"/>
      <c r="G277" s="29" t="n"/>
      <c r="H277">
        <f>IF(OR(A277="",B277=""),"",B277&amp;"|"&amp;TEXT(A277,"YYYYMM"))</f>
        <v/>
      </c>
    </row>
    <row r="278">
      <c r="A278" s="34" t="n"/>
      <c r="B278" s="29" t="n"/>
      <c r="C278" s="35">
        <f>IF(B278="","",IFERROR(INDEX(Оборудование!$B$6:$B$65,MATCH(B278,Оборудование!$A$6:$A$65,0)),"нет в реестре"))</f>
        <v/>
      </c>
      <c r="D278" s="29" t="n"/>
      <c r="E278" s="29" t="n"/>
      <c r="F278" s="29" t="n"/>
      <c r="G278" s="29" t="n"/>
      <c r="H278">
        <f>IF(OR(A278="",B278=""),"",B278&amp;"|"&amp;TEXT(A278,"YYYYMM"))</f>
        <v/>
      </c>
    </row>
    <row r="279">
      <c r="A279" s="34" t="n"/>
      <c r="B279" s="29" t="n"/>
      <c r="C279" s="35">
        <f>IF(B279="","",IFERROR(INDEX(Оборудование!$B$6:$B$65,MATCH(B279,Оборудование!$A$6:$A$65,0)),"нет в реестре"))</f>
        <v/>
      </c>
      <c r="D279" s="29" t="n"/>
      <c r="E279" s="29" t="n"/>
      <c r="F279" s="29" t="n"/>
      <c r="G279" s="29" t="n"/>
      <c r="H279">
        <f>IF(OR(A279="",B279=""),"",B279&amp;"|"&amp;TEXT(A279,"YYYYMM"))</f>
        <v/>
      </c>
    </row>
    <row r="280">
      <c r="A280" s="34" t="n"/>
      <c r="B280" s="29" t="n"/>
      <c r="C280" s="35">
        <f>IF(B280="","",IFERROR(INDEX(Оборудование!$B$6:$B$65,MATCH(B280,Оборудование!$A$6:$A$65,0)),"нет в реестре"))</f>
        <v/>
      </c>
      <c r="D280" s="29" t="n"/>
      <c r="E280" s="29" t="n"/>
      <c r="F280" s="29" t="n"/>
      <c r="G280" s="29" t="n"/>
      <c r="H280">
        <f>IF(OR(A280="",B280=""),"",B280&amp;"|"&amp;TEXT(A280,"YYYYMM"))</f>
        <v/>
      </c>
    </row>
    <row r="281">
      <c r="A281" s="34" t="n"/>
      <c r="B281" s="29" t="n"/>
      <c r="C281" s="35">
        <f>IF(B281="","",IFERROR(INDEX(Оборудование!$B$6:$B$65,MATCH(B281,Оборудование!$A$6:$A$65,0)),"нет в реестре"))</f>
        <v/>
      </c>
      <c r="D281" s="29" t="n"/>
      <c r="E281" s="29" t="n"/>
      <c r="F281" s="29" t="n"/>
      <c r="G281" s="29" t="n"/>
      <c r="H281">
        <f>IF(OR(A281="",B281=""),"",B281&amp;"|"&amp;TEXT(A281,"YYYYMM"))</f>
        <v/>
      </c>
    </row>
    <row r="282">
      <c r="A282" s="34" t="n"/>
      <c r="B282" s="29" t="n"/>
      <c r="C282" s="35">
        <f>IF(B282="","",IFERROR(INDEX(Оборудование!$B$6:$B$65,MATCH(B282,Оборудование!$A$6:$A$65,0)),"нет в реестре"))</f>
        <v/>
      </c>
      <c r="D282" s="29" t="n"/>
      <c r="E282" s="29" t="n"/>
      <c r="F282" s="29" t="n"/>
      <c r="G282" s="29" t="n"/>
      <c r="H282">
        <f>IF(OR(A282="",B282=""),"",B282&amp;"|"&amp;TEXT(A282,"YYYYMM"))</f>
        <v/>
      </c>
    </row>
    <row r="283">
      <c r="A283" s="34" t="n"/>
      <c r="B283" s="29" t="n"/>
      <c r="C283" s="35">
        <f>IF(B283="","",IFERROR(INDEX(Оборудование!$B$6:$B$65,MATCH(B283,Оборудование!$A$6:$A$65,0)),"нет в реестре"))</f>
        <v/>
      </c>
      <c r="D283" s="29" t="n"/>
      <c r="E283" s="29" t="n"/>
      <c r="F283" s="29" t="n"/>
      <c r="G283" s="29" t="n"/>
      <c r="H283">
        <f>IF(OR(A283="",B283=""),"",B283&amp;"|"&amp;TEXT(A283,"YYYYMM"))</f>
        <v/>
      </c>
    </row>
    <row r="284">
      <c r="A284" s="34" t="n"/>
      <c r="B284" s="29" t="n"/>
      <c r="C284" s="35">
        <f>IF(B284="","",IFERROR(INDEX(Оборудование!$B$6:$B$65,MATCH(B284,Оборудование!$A$6:$A$65,0)),"нет в реестре"))</f>
        <v/>
      </c>
      <c r="D284" s="29" t="n"/>
      <c r="E284" s="29" t="n"/>
      <c r="F284" s="29" t="n"/>
      <c r="G284" s="29" t="n"/>
      <c r="H284">
        <f>IF(OR(A284="",B284=""),"",B284&amp;"|"&amp;TEXT(A284,"YYYYMM"))</f>
        <v/>
      </c>
    </row>
    <row r="285">
      <c r="A285" s="34" t="n"/>
      <c r="B285" s="29" t="n"/>
      <c r="C285" s="35">
        <f>IF(B285="","",IFERROR(INDEX(Оборудование!$B$6:$B$65,MATCH(B285,Оборудование!$A$6:$A$65,0)),"нет в реестре"))</f>
        <v/>
      </c>
      <c r="D285" s="29" t="n"/>
      <c r="E285" s="29" t="n"/>
      <c r="F285" s="29" t="n"/>
      <c r="G285" s="29" t="n"/>
      <c r="H285">
        <f>IF(OR(A285="",B285=""),"",B285&amp;"|"&amp;TEXT(A285,"YYYYMM"))</f>
        <v/>
      </c>
    </row>
    <row r="286">
      <c r="A286" s="34" t="n"/>
      <c r="B286" s="29" t="n"/>
      <c r="C286" s="35">
        <f>IF(B286="","",IFERROR(INDEX(Оборудование!$B$6:$B$65,MATCH(B286,Оборудование!$A$6:$A$65,0)),"нет в реестре"))</f>
        <v/>
      </c>
      <c r="D286" s="29" t="n"/>
      <c r="E286" s="29" t="n"/>
      <c r="F286" s="29" t="n"/>
      <c r="G286" s="29" t="n"/>
      <c r="H286">
        <f>IF(OR(A286="",B286=""),"",B286&amp;"|"&amp;TEXT(A286,"YYYYMM"))</f>
        <v/>
      </c>
    </row>
    <row r="287">
      <c r="A287" s="34" t="n"/>
      <c r="B287" s="29" t="n"/>
      <c r="C287" s="35">
        <f>IF(B287="","",IFERROR(INDEX(Оборудование!$B$6:$B$65,MATCH(B287,Оборудование!$A$6:$A$65,0)),"нет в реестре"))</f>
        <v/>
      </c>
      <c r="D287" s="29" t="n"/>
      <c r="E287" s="29" t="n"/>
      <c r="F287" s="29" t="n"/>
      <c r="G287" s="29" t="n"/>
      <c r="H287">
        <f>IF(OR(A287="",B287=""),"",B287&amp;"|"&amp;TEXT(A287,"YYYYMM"))</f>
        <v/>
      </c>
    </row>
    <row r="288">
      <c r="A288" s="34" t="n"/>
      <c r="B288" s="29" t="n"/>
      <c r="C288" s="35">
        <f>IF(B288="","",IFERROR(INDEX(Оборудование!$B$6:$B$65,MATCH(B288,Оборудование!$A$6:$A$65,0)),"нет в реестре"))</f>
        <v/>
      </c>
      <c r="D288" s="29" t="n"/>
      <c r="E288" s="29" t="n"/>
      <c r="F288" s="29" t="n"/>
      <c r="G288" s="29" t="n"/>
      <c r="H288">
        <f>IF(OR(A288="",B288=""),"",B288&amp;"|"&amp;TEXT(A288,"YYYYMM"))</f>
        <v/>
      </c>
    </row>
    <row r="289">
      <c r="A289" s="34" t="n"/>
      <c r="B289" s="29" t="n"/>
      <c r="C289" s="35">
        <f>IF(B289="","",IFERROR(INDEX(Оборудование!$B$6:$B$65,MATCH(B289,Оборудование!$A$6:$A$65,0)),"нет в реестре"))</f>
        <v/>
      </c>
      <c r="D289" s="29" t="n"/>
      <c r="E289" s="29" t="n"/>
      <c r="F289" s="29" t="n"/>
      <c r="G289" s="29" t="n"/>
      <c r="H289">
        <f>IF(OR(A289="",B289=""),"",B289&amp;"|"&amp;TEXT(A289,"YYYYMM"))</f>
        <v/>
      </c>
    </row>
    <row r="290">
      <c r="A290" s="34" t="n"/>
      <c r="B290" s="29" t="n"/>
      <c r="C290" s="35">
        <f>IF(B290="","",IFERROR(INDEX(Оборудование!$B$6:$B$65,MATCH(B290,Оборудование!$A$6:$A$65,0)),"нет в реестре"))</f>
        <v/>
      </c>
      <c r="D290" s="29" t="n"/>
      <c r="E290" s="29" t="n"/>
      <c r="F290" s="29" t="n"/>
      <c r="G290" s="29" t="n"/>
      <c r="H290">
        <f>IF(OR(A290="",B290=""),"",B290&amp;"|"&amp;TEXT(A290,"YYYYMM"))</f>
        <v/>
      </c>
    </row>
    <row r="291">
      <c r="A291" s="34" t="n"/>
      <c r="B291" s="29" t="n"/>
      <c r="C291" s="35">
        <f>IF(B291="","",IFERROR(INDEX(Оборудование!$B$6:$B$65,MATCH(B291,Оборудование!$A$6:$A$65,0)),"нет в реестре"))</f>
        <v/>
      </c>
      <c r="D291" s="29" t="n"/>
      <c r="E291" s="29" t="n"/>
      <c r="F291" s="29" t="n"/>
      <c r="G291" s="29" t="n"/>
      <c r="H291">
        <f>IF(OR(A291="",B291=""),"",B291&amp;"|"&amp;TEXT(A291,"YYYYMM"))</f>
        <v/>
      </c>
    </row>
    <row r="292">
      <c r="A292" s="34" t="n"/>
      <c r="B292" s="29" t="n"/>
      <c r="C292" s="35">
        <f>IF(B292="","",IFERROR(INDEX(Оборудование!$B$6:$B$65,MATCH(B292,Оборудование!$A$6:$A$65,0)),"нет в реестре"))</f>
        <v/>
      </c>
      <c r="D292" s="29" t="n"/>
      <c r="E292" s="29" t="n"/>
      <c r="F292" s="29" t="n"/>
      <c r="G292" s="29" t="n"/>
      <c r="H292">
        <f>IF(OR(A292="",B292=""),"",B292&amp;"|"&amp;TEXT(A292,"YYYYMM"))</f>
        <v/>
      </c>
    </row>
    <row r="293">
      <c r="A293" s="34" t="n"/>
      <c r="B293" s="29" t="n"/>
      <c r="C293" s="35">
        <f>IF(B293="","",IFERROR(INDEX(Оборудование!$B$6:$B$65,MATCH(B293,Оборудование!$A$6:$A$65,0)),"нет в реестре"))</f>
        <v/>
      </c>
      <c r="D293" s="29" t="n"/>
      <c r="E293" s="29" t="n"/>
      <c r="F293" s="29" t="n"/>
      <c r="G293" s="29" t="n"/>
      <c r="H293">
        <f>IF(OR(A293="",B293=""),"",B293&amp;"|"&amp;TEXT(A293,"YYYYMM"))</f>
        <v/>
      </c>
    </row>
    <row r="294">
      <c r="A294" s="34" t="n"/>
      <c r="B294" s="29" t="n"/>
      <c r="C294" s="35">
        <f>IF(B294="","",IFERROR(INDEX(Оборудование!$B$6:$B$65,MATCH(B294,Оборудование!$A$6:$A$65,0)),"нет в реестре"))</f>
        <v/>
      </c>
      <c r="D294" s="29" t="n"/>
      <c r="E294" s="29" t="n"/>
      <c r="F294" s="29" t="n"/>
      <c r="G294" s="29" t="n"/>
      <c r="H294">
        <f>IF(OR(A294="",B294=""),"",B294&amp;"|"&amp;TEXT(A294,"YYYYMM"))</f>
        <v/>
      </c>
    </row>
    <row r="295">
      <c r="A295" s="34" t="n"/>
      <c r="B295" s="29" t="n"/>
      <c r="C295" s="35">
        <f>IF(B295="","",IFERROR(INDEX(Оборудование!$B$6:$B$65,MATCH(B295,Оборудование!$A$6:$A$65,0)),"нет в реестре"))</f>
        <v/>
      </c>
      <c r="D295" s="29" t="n"/>
      <c r="E295" s="29" t="n"/>
      <c r="F295" s="29" t="n"/>
      <c r="G295" s="29" t="n"/>
      <c r="H295">
        <f>IF(OR(A295="",B295=""),"",B295&amp;"|"&amp;TEXT(A295,"YYYYMM"))</f>
        <v/>
      </c>
    </row>
    <row r="296">
      <c r="A296" s="34" t="n"/>
      <c r="B296" s="29" t="n"/>
      <c r="C296" s="35">
        <f>IF(B296="","",IFERROR(INDEX(Оборудование!$B$6:$B$65,MATCH(B296,Оборудование!$A$6:$A$65,0)),"нет в реестре"))</f>
        <v/>
      </c>
      <c r="D296" s="29" t="n"/>
      <c r="E296" s="29" t="n"/>
      <c r="F296" s="29" t="n"/>
      <c r="G296" s="29" t="n"/>
      <c r="H296">
        <f>IF(OR(A296="",B296=""),"",B296&amp;"|"&amp;TEXT(A296,"YYYYMM"))</f>
        <v/>
      </c>
    </row>
    <row r="297">
      <c r="A297" s="34" t="n"/>
      <c r="B297" s="29" t="n"/>
      <c r="C297" s="35">
        <f>IF(B297="","",IFERROR(INDEX(Оборудование!$B$6:$B$65,MATCH(B297,Оборудование!$A$6:$A$65,0)),"нет в реестре"))</f>
        <v/>
      </c>
      <c r="D297" s="29" t="n"/>
      <c r="E297" s="29" t="n"/>
      <c r="F297" s="29" t="n"/>
      <c r="G297" s="29" t="n"/>
      <c r="H297">
        <f>IF(OR(A297="",B297=""),"",B297&amp;"|"&amp;TEXT(A297,"YYYYMM"))</f>
        <v/>
      </c>
    </row>
    <row r="298">
      <c r="A298" s="34" t="n"/>
      <c r="B298" s="29" t="n"/>
      <c r="C298" s="35">
        <f>IF(B298="","",IFERROR(INDEX(Оборудование!$B$6:$B$65,MATCH(B298,Оборудование!$A$6:$A$65,0)),"нет в реестре"))</f>
        <v/>
      </c>
      <c r="D298" s="29" t="n"/>
      <c r="E298" s="29" t="n"/>
      <c r="F298" s="29" t="n"/>
      <c r="G298" s="29" t="n"/>
      <c r="H298">
        <f>IF(OR(A298="",B298=""),"",B298&amp;"|"&amp;TEXT(A298,"YYYYMM"))</f>
        <v/>
      </c>
    </row>
    <row r="299">
      <c r="A299" s="34" t="n"/>
      <c r="B299" s="29" t="n"/>
      <c r="C299" s="35">
        <f>IF(B299="","",IFERROR(INDEX(Оборудование!$B$6:$B$65,MATCH(B299,Оборудование!$A$6:$A$65,0)),"нет в реестре"))</f>
        <v/>
      </c>
      <c r="D299" s="29" t="n"/>
      <c r="E299" s="29" t="n"/>
      <c r="F299" s="29" t="n"/>
      <c r="G299" s="29" t="n"/>
      <c r="H299">
        <f>IF(OR(A299="",B299=""),"",B299&amp;"|"&amp;TEXT(A299,"YYYYMM"))</f>
        <v/>
      </c>
    </row>
    <row r="300">
      <c r="A300" s="34" t="n"/>
      <c r="B300" s="29" t="n"/>
      <c r="C300" s="35">
        <f>IF(B300="","",IFERROR(INDEX(Оборудование!$B$6:$B$65,MATCH(B300,Оборудование!$A$6:$A$65,0)),"нет в реестре"))</f>
        <v/>
      </c>
      <c r="D300" s="29" t="n"/>
      <c r="E300" s="29" t="n"/>
      <c r="F300" s="29" t="n"/>
      <c r="G300" s="29" t="n"/>
      <c r="H300">
        <f>IF(OR(A300="",B300=""),"",B300&amp;"|"&amp;TEXT(A300,"YYYYMM"))</f>
        <v/>
      </c>
    </row>
    <row r="301">
      <c r="A301" s="34" t="n"/>
      <c r="B301" s="29" t="n"/>
      <c r="C301" s="35">
        <f>IF(B301="","",IFERROR(INDEX(Оборудование!$B$6:$B$65,MATCH(B301,Оборудование!$A$6:$A$65,0)),"нет в реестре"))</f>
        <v/>
      </c>
      <c r="D301" s="29" t="n"/>
      <c r="E301" s="29" t="n"/>
      <c r="F301" s="29" t="n"/>
      <c r="G301" s="29" t="n"/>
      <c r="H301">
        <f>IF(OR(A301="",B301=""),"",B301&amp;"|"&amp;TEXT(A301,"YYYYMM"))</f>
        <v/>
      </c>
    </row>
    <row r="302">
      <c r="A302" s="34" t="n"/>
      <c r="B302" s="29" t="n"/>
      <c r="C302" s="35">
        <f>IF(B302="","",IFERROR(INDEX(Оборудование!$B$6:$B$65,MATCH(B302,Оборудование!$A$6:$A$65,0)),"нет в реестре"))</f>
        <v/>
      </c>
      <c r="D302" s="29" t="n"/>
      <c r="E302" s="29" t="n"/>
      <c r="F302" s="29" t="n"/>
      <c r="G302" s="29" t="n"/>
      <c r="H302">
        <f>IF(OR(A302="",B302=""),"",B302&amp;"|"&amp;TEXT(A302,"YYYYMM"))</f>
        <v/>
      </c>
    </row>
    <row r="303">
      <c r="A303" s="34" t="n"/>
      <c r="B303" s="29" t="n"/>
      <c r="C303" s="35">
        <f>IF(B303="","",IFERROR(INDEX(Оборудование!$B$6:$B$65,MATCH(B303,Оборудование!$A$6:$A$65,0)),"нет в реестре"))</f>
        <v/>
      </c>
      <c r="D303" s="29" t="n"/>
      <c r="E303" s="29" t="n"/>
      <c r="F303" s="29" t="n"/>
      <c r="G303" s="29" t="n"/>
      <c r="H303">
        <f>IF(OR(A303="",B303=""),"",B303&amp;"|"&amp;TEXT(A303,"YYYYMM"))</f>
        <v/>
      </c>
    </row>
    <row r="304">
      <c r="A304" s="34" t="n"/>
      <c r="B304" s="29" t="n"/>
      <c r="C304" s="35">
        <f>IF(B304="","",IFERROR(INDEX(Оборудование!$B$6:$B$65,MATCH(B304,Оборудование!$A$6:$A$65,0)),"нет в реестре"))</f>
        <v/>
      </c>
      <c r="D304" s="29" t="n"/>
      <c r="E304" s="29" t="n"/>
      <c r="F304" s="29" t="n"/>
      <c r="G304" s="29" t="n"/>
      <c r="H304">
        <f>IF(OR(A304="",B304=""),"",B304&amp;"|"&amp;TEXT(A304,"YYYYMM"))</f>
        <v/>
      </c>
    </row>
    <row r="305">
      <c r="A305" s="34" t="n"/>
      <c r="B305" s="29" t="n"/>
      <c r="C305" s="35">
        <f>IF(B305="","",IFERROR(INDEX(Оборудование!$B$6:$B$65,MATCH(B305,Оборудование!$A$6:$A$65,0)),"нет в реестре"))</f>
        <v/>
      </c>
      <c r="D305" s="29" t="n"/>
      <c r="E305" s="29" t="n"/>
      <c r="F305" s="29" t="n"/>
      <c r="G305" s="29" t="n"/>
      <c r="H305">
        <f>IF(OR(A305="",B305=""),"",B305&amp;"|"&amp;TEXT(A305,"YYYYMM"))</f>
        <v/>
      </c>
    </row>
    <row r="306">
      <c r="A306" s="34" t="n"/>
      <c r="B306" s="29" t="n"/>
      <c r="C306" s="35">
        <f>IF(B306="","",IFERROR(INDEX(Оборудование!$B$6:$B$65,MATCH(B306,Оборудование!$A$6:$A$65,0)),"нет в реестре"))</f>
        <v/>
      </c>
      <c r="D306" s="29" t="n"/>
      <c r="E306" s="29" t="n"/>
      <c r="F306" s="29" t="n"/>
      <c r="G306" s="29" t="n"/>
      <c r="H306">
        <f>IF(OR(A306="",B306=""),"",B306&amp;"|"&amp;TEXT(A306,"YYYYMM"))</f>
        <v/>
      </c>
    </row>
    <row r="307">
      <c r="A307" s="34" t="n"/>
      <c r="B307" s="29" t="n"/>
      <c r="C307" s="35">
        <f>IF(B307="","",IFERROR(INDEX(Оборудование!$B$6:$B$65,MATCH(B307,Оборудование!$A$6:$A$65,0)),"нет в реестре"))</f>
        <v/>
      </c>
      <c r="D307" s="29" t="n"/>
      <c r="E307" s="29" t="n"/>
      <c r="F307" s="29" t="n"/>
      <c r="G307" s="29" t="n"/>
      <c r="H307">
        <f>IF(OR(A307="",B307=""),"",B307&amp;"|"&amp;TEXT(A307,"YYYYMM"))</f>
        <v/>
      </c>
    </row>
    <row r="308">
      <c r="A308" s="34" t="n"/>
      <c r="B308" s="29" t="n"/>
      <c r="C308" s="35">
        <f>IF(B308="","",IFERROR(INDEX(Оборудование!$B$6:$B$65,MATCH(B308,Оборудование!$A$6:$A$65,0)),"нет в реестре"))</f>
        <v/>
      </c>
      <c r="D308" s="29" t="n"/>
      <c r="E308" s="29" t="n"/>
      <c r="F308" s="29" t="n"/>
      <c r="G308" s="29" t="n"/>
      <c r="H308">
        <f>IF(OR(A308="",B308=""),"",B308&amp;"|"&amp;TEXT(A308,"YYYYMM"))</f>
        <v/>
      </c>
    </row>
    <row r="309">
      <c r="A309" s="34" t="n"/>
      <c r="B309" s="29" t="n"/>
      <c r="C309" s="35">
        <f>IF(B309="","",IFERROR(INDEX(Оборудование!$B$6:$B$65,MATCH(B309,Оборудование!$A$6:$A$65,0)),"нет в реестре"))</f>
        <v/>
      </c>
      <c r="D309" s="29" t="n"/>
      <c r="E309" s="29" t="n"/>
      <c r="F309" s="29" t="n"/>
      <c r="G309" s="29" t="n"/>
      <c r="H309">
        <f>IF(OR(A309="",B309=""),"",B309&amp;"|"&amp;TEXT(A309,"YYYYMM"))</f>
        <v/>
      </c>
    </row>
    <row r="310">
      <c r="A310" s="34" t="n"/>
      <c r="B310" s="29" t="n"/>
      <c r="C310" s="35">
        <f>IF(B310="","",IFERROR(INDEX(Оборудование!$B$6:$B$65,MATCH(B310,Оборудование!$A$6:$A$65,0)),"нет в реестре"))</f>
        <v/>
      </c>
      <c r="D310" s="29" t="n"/>
      <c r="E310" s="29" t="n"/>
      <c r="F310" s="29" t="n"/>
      <c r="G310" s="29" t="n"/>
      <c r="H310">
        <f>IF(OR(A310="",B310=""),"",B310&amp;"|"&amp;TEXT(A310,"YYYYMM"))</f>
        <v/>
      </c>
    </row>
    <row r="311">
      <c r="A311" s="34" t="n"/>
      <c r="B311" s="29" t="n"/>
      <c r="C311" s="35">
        <f>IF(B311="","",IFERROR(INDEX(Оборудование!$B$6:$B$65,MATCH(B311,Оборудование!$A$6:$A$65,0)),"нет в реестре"))</f>
        <v/>
      </c>
      <c r="D311" s="29" t="n"/>
      <c r="E311" s="29" t="n"/>
      <c r="F311" s="29" t="n"/>
      <c r="G311" s="29" t="n"/>
      <c r="H311">
        <f>IF(OR(A311="",B311=""),"",B311&amp;"|"&amp;TEXT(A311,"YYYYMM"))</f>
        <v/>
      </c>
    </row>
    <row r="312">
      <c r="A312" s="34" t="n"/>
      <c r="B312" s="29" t="n"/>
      <c r="C312" s="35">
        <f>IF(B312="","",IFERROR(INDEX(Оборудование!$B$6:$B$65,MATCH(B312,Оборудование!$A$6:$A$65,0)),"нет в реестре"))</f>
        <v/>
      </c>
      <c r="D312" s="29" t="n"/>
      <c r="E312" s="29" t="n"/>
      <c r="F312" s="29" t="n"/>
      <c r="G312" s="29" t="n"/>
      <c r="H312">
        <f>IF(OR(A312="",B312=""),"",B312&amp;"|"&amp;TEXT(A312,"YYYYMM"))</f>
        <v/>
      </c>
    </row>
    <row r="313">
      <c r="A313" s="34" t="n"/>
      <c r="B313" s="29" t="n"/>
      <c r="C313" s="35">
        <f>IF(B313="","",IFERROR(INDEX(Оборудование!$B$6:$B$65,MATCH(B313,Оборудование!$A$6:$A$65,0)),"нет в реестре"))</f>
        <v/>
      </c>
      <c r="D313" s="29" t="n"/>
      <c r="E313" s="29" t="n"/>
      <c r="F313" s="29" t="n"/>
      <c r="G313" s="29" t="n"/>
      <c r="H313">
        <f>IF(OR(A313="",B313=""),"",B313&amp;"|"&amp;TEXT(A313,"YYYYMM"))</f>
        <v/>
      </c>
    </row>
    <row r="314">
      <c r="A314" s="34" t="n"/>
      <c r="B314" s="29" t="n"/>
      <c r="C314" s="35">
        <f>IF(B314="","",IFERROR(INDEX(Оборудование!$B$6:$B$65,MATCH(B314,Оборудование!$A$6:$A$65,0)),"нет в реестре"))</f>
        <v/>
      </c>
      <c r="D314" s="29" t="n"/>
      <c r="E314" s="29" t="n"/>
      <c r="F314" s="29" t="n"/>
      <c r="G314" s="29" t="n"/>
      <c r="H314">
        <f>IF(OR(A314="",B314=""),"",B314&amp;"|"&amp;TEXT(A314,"YYYYMM"))</f>
        <v/>
      </c>
    </row>
    <row r="315">
      <c r="A315" s="34" t="n"/>
      <c r="B315" s="29" t="n"/>
      <c r="C315" s="35">
        <f>IF(B315="","",IFERROR(INDEX(Оборудование!$B$6:$B$65,MATCH(B315,Оборудование!$A$6:$A$65,0)),"нет в реестре"))</f>
        <v/>
      </c>
      <c r="D315" s="29" t="n"/>
      <c r="E315" s="29" t="n"/>
      <c r="F315" s="29" t="n"/>
      <c r="G315" s="29" t="n"/>
      <c r="H315">
        <f>IF(OR(A315="",B315=""),"",B315&amp;"|"&amp;TEXT(A315,"YYYYMM"))</f>
        <v/>
      </c>
    </row>
    <row r="316">
      <c r="A316" s="34" t="n"/>
      <c r="B316" s="29" t="n"/>
      <c r="C316" s="35">
        <f>IF(B316="","",IFERROR(INDEX(Оборудование!$B$6:$B$65,MATCH(B316,Оборудование!$A$6:$A$65,0)),"нет в реестре"))</f>
        <v/>
      </c>
      <c r="D316" s="29" t="n"/>
      <c r="E316" s="29" t="n"/>
      <c r="F316" s="29" t="n"/>
      <c r="G316" s="29" t="n"/>
      <c r="H316">
        <f>IF(OR(A316="",B316=""),"",B316&amp;"|"&amp;TEXT(A316,"YYYYMM"))</f>
        <v/>
      </c>
    </row>
    <row r="317">
      <c r="A317" s="34" t="n"/>
      <c r="B317" s="29" t="n"/>
      <c r="C317" s="35">
        <f>IF(B317="","",IFERROR(INDEX(Оборудование!$B$6:$B$65,MATCH(B317,Оборудование!$A$6:$A$65,0)),"нет в реестре"))</f>
        <v/>
      </c>
      <c r="D317" s="29" t="n"/>
      <c r="E317" s="29" t="n"/>
      <c r="F317" s="29" t="n"/>
      <c r="G317" s="29" t="n"/>
      <c r="H317">
        <f>IF(OR(A317="",B317=""),"",B317&amp;"|"&amp;TEXT(A317,"YYYYMM"))</f>
        <v/>
      </c>
    </row>
    <row r="318">
      <c r="A318" s="34" t="n"/>
      <c r="B318" s="29" t="n"/>
      <c r="C318" s="35">
        <f>IF(B318="","",IFERROR(INDEX(Оборудование!$B$6:$B$65,MATCH(B318,Оборудование!$A$6:$A$65,0)),"нет в реестре"))</f>
        <v/>
      </c>
      <c r="D318" s="29" t="n"/>
      <c r="E318" s="29" t="n"/>
      <c r="F318" s="29" t="n"/>
      <c r="G318" s="29" t="n"/>
      <c r="H318">
        <f>IF(OR(A318="",B318=""),"",B318&amp;"|"&amp;TEXT(A318,"YYYYMM"))</f>
        <v/>
      </c>
    </row>
    <row r="319">
      <c r="A319" s="34" t="n"/>
      <c r="B319" s="29" t="n"/>
      <c r="C319" s="35">
        <f>IF(B319="","",IFERROR(INDEX(Оборудование!$B$6:$B$65,MATCH(B319,Оборудование!$A$6:$A$65,0)),"нет в реестре"))</f>
        <v/>
      </c>
      <c r="D319" s="29" t="n"/>
      <c r="E319" s="29" t="n"/>
      <c r="F319" s="29" t="n"/>
      <c r="G319" s="29" t="n"/>
      <c r="H319">
        <f>IF(OR(A319="",B319=""),"",B319&amp;"|"&amp;TEXT(A319,"YYYYMM"))</f>
        <v/>
      </c>
    </row>
    <row r="320">
      <c r="A320" s="34" t="n"/>
      <c r="B320" s="29" t="n"/>
      <c r="C320" s="35">
        <f>IF(B320="","",IFERROR(INDEX(Оборудование!$B$6:$B$65,MATCH(B320,Оборудование!$A$6:$A$65,0)),"нет в реестре"))</f>
        <v/>
      </c>
      <c r="D320" s="29" t="n"/>
      <c r="E320" s="29" t="n"/>
      <c r="F320" s="29" t="n"/>
      <c r="G320" s="29" t="n"/>
      <c r="H320">
        <f>IF(OR(A320="",B320=""),"",B320&amp;"|"&amp;TEXT(A320,"YYYYMM"))</f>
        <v/>
      </c>
    </row>
    <row r="321">
      <c r="A321" s="34" t="n"/>
      <c r="B321" s="29" t="n"/>
      <c r="C321" s="35">
        <f>IF(B321="","",IFERROR(INDEX(Оборудование!$B$6:$B$65,MATCH(B321,Оборудование!$A$6:$A$65,0)),"нет в реестре"))</f>
        <v/>
      </c>
      <c r="D321" s="29" t="n"/>
      <c r="E321" s="29" t="n"/>
      <c r="F321" s="29" t="n"/>
      <c r="G321" s="29" t="n"/>
      <c r="H321">
        <f>IF(OR(A321="",B321=""),"",B321&amp;"|"&amp;TEXT(A321,"YYYYMM"))</f>
        <v/>
      </c>
    </row>
    <row r="322">
      <c r="A322" s="34" t="n"/>
      <c r="B322" s="29" t="n"/>
      <c r="C322" s="35">
        <f>IF(B322="","",IFERROR(INDEX(Оборудование!$B$6:$B$65,MATCH(B322,Оборудование!$A$6:$A$65,0)),"нет в реестре"))</f>
        <v/>
      </c>
      <c r="D322" s="29" t="n"/>
      <c r="E322" s="29" t="n"/>
      <c r="F322" s="29" t="n"/>
      <c r="G322" s="29" t="n"/>
      <c r="H322">
        <f>IF(OR(A322="",B322=""),"",B322&amp;"|"&amp;TEXT(A322,"YYYYMM"))</f>
        <v/>
      </c>
    </row>
    <row r="323">
      <c r="A323" s="34" t="n"/>
      <c r="B323" s="29" t="n"/>
      <c r="C323" s="35">
        <f>IF(B323="","",IFERROR(INDEX(Оборудование!$B$6:$B$65,MATCH(B323,Оборудование!$A$6:$A$65,0)),"нет в реестре"))</f>
        <v/>
      </c>
      <c r="D323" s="29" t="n"/>
      <c r="E323" s="29" t="n"/>
      <c r="F323" s="29" t="n"/>
      <c r="G323" s="29" t="n"/>
      <c r="H323">
        <f>IF(OR(A323="",B323=""),"",B323&amp;"|"&amp;TEXT(A323,"YYYYMM"))</f>
        <v/>
      </c>
    </row>
    <row r="324">
      <c r="A324" s="34" t="n"/>
      <c r="B324" s="29" t="n"/>
      <c r="C324" s="35">
        <f>IF(B324="","",IFERROR(INDEX(Оборудование!$B$6:$B$65,MATCH(B324,Оборудование!$A$6:$A$65,0)),"нет в реестре"))</f>
        <v/>
      </c>
      <c r="D324" s="29" t="n"/>
      <c r="E324" s="29" t="n"/>
      <c r="F324" s="29" t="n"/>
      <c r="G324" s="29" t="n"/>
      <c r="H324">
        <f>IF(OR(A324="",B324=""),"",B324&amp;"|"&amp;TEXT(A324,"YYYYMM"))</f>
        <v/>
      </c>
    </row>
    <row r="325">
      <c r="A325" s="34" t="n"/>
      <c r="B325" s="29" t="n"/>
      <c r="C325" s="35">
        <f>IF(B325="","",IFERROR(INDEX(Оборудование!$B$6:$B$65,MATCH(B325,Оборудование!$A$6:$A$65,0)),"нет в реестре"))</f>
        <v/>
      </c>
      <c r="D325" s="29" t="n"/>
      <c r="E325" s="29" t="n"/>
      <c r="F325" s="29" t="n"/>
      <c r="G325" s="29" t="n"/>
      <c r="H325">
        <f>IF(OR(A325="",B325=""),"",B325&amp;"|"&amp;TEXT(A325,"YYYYMM"))</f>
        <v/>
      </c>
    </row>
    <row r="326">
      <c r="A326" s="34" t="n"/>
      <c r="B326" s="29" t="n"/>
      <c r="C326" s="35">
        <f>IF(B326="","",IFERROR(INDEX(Оборудование!$B$6:$B$65,MATCH(B326,Оборудование!$A$6:$A$65,0)),"нет в реестре"))</f>
        <v/>
      </c>
      <c r="D326" s="29" t="n"/>
      <c r="E326" s="29" t="n"/>
      <c r="F326" s="29" t="n"/>
      <c r="G326" s="29" t="n"/>
      <c r="H326">
        <f>IF(OR(A326="",B326=""),"",B326&amp;"|"&amp;TEXT(A326,"YYYYMM"))</f>
        <v/>
      </c>
    </row>
    <row r="327">
      <c r="A327" s="34" t="n"/>
      <c r="B327" s="29" t="n"/>
      <c r="C327" s="35">
        <f>IF(B327="","",IFERROR(INDEX(Оборудование!$B$6:$B$65,MATCH(B327,Оборудование!$A$6:$A$65,0)),"нет в реестре"))</f>
        <v/>
      </c>
      <c r="D327" s="29" t="n"/>
      <c r="E327" s="29" t="n"/>
      <c r="F327" s="29" t="n"/>
      <c r="G327" s="29" t="n"/>
      <c r="H327">
        <f>IF(OR(A327="",B327=""),"",B327&amp;"|"&amp;TEXT(A327,"YYYYMM"))</f>
        <v/>
      </c>
    </row>
    <row r="328">
      <c r="A328" s="34" t="n"/>
      <c r="B328" s="29" t="n"/>
      <c r="C328" s="35">
        <f>IF(B328="","",IFERROR(INDEX(Оборудование!$B$6:$B$65,MATCH(B328,Оборудование!$A$6:$A$65,0)),"нет в реестре"))</f>
        <v/>
      </c>
      <c r="D328" s="29" t="n"/>
      <c r="E328" s="29" t="n"/>
      <c r="F328" s="29" t="n"/>
      <c r="G328" s="29" t="n"/>
      <c r="H328">
        <f>IF(OR(A328="",B328=""),"",B328&amp;"|"&amp;TEXT(A328,"YYYYMM"))</f>
        <v/>
      </c>
    </row>
    <row r="329">
      <c r="A329" s="34" t="n"/>
      <c r="B329" s="29" t="n"/>
      <c r="C329" s="35">
        <f>IF(B329="","",IFERROR(INDEX(Оборудование!$B$6:$B$65,MATCH(B329,Оборудование!$A$6:$A$65,0)),"нет в реестре"))</f>
        <v/>
      </c>
      <c r="D329" s="29" t="n"/>
      <c r="E329" s="29" t="n"/>
      <c r="F329" s="29" t="n"/>
      <c r="G329" s="29" t="n"/>
      <c r="H329">
        <f>IF(OR(A329="",B329=""),"",B329&amp;"|"&amp;TEXT(A329,"YYYYMM"))</f>
        <v/>
      </c>
    </row>
    <row r="330">
      <c r="A330" s="34" t="n"/>
      <c r="B330" s="29" t="n"/>
      <c r="C330" s="35">
        <f>IF(B330="","",IFERROR(INDEX(Оборудование!$B$6:$B$65,MATCH(B330,Оборудование!$A$6:$A$65,0)),"нет в реестре"))</f>
        <v/>
      </c>
      <c r="D330" s="29" t="n"/>
      <c r="E330" s="29" t="n"/>
      <c r="F330" s="29" t="n"/>
      <c r="G330" s="29" t="n"/>
      <c r="H330">
        <f>IF(OR(A330="",B330=""),"",B330&amp;"|"&amp;TEXT(A330,"YYYYMM"))</f>
        <v/>
      </c>
    </row>
    <row r="331">
      <c r="A331" s="34" t="n"/>
      <c r="B331" s="29" t="n"/>
      <c r="C331" s="35">
        <f>IF(B331="","",IFERROR(INDEX(Оборудование!$B$6:$B$65,MATCH(B331,Оборудование!$A$6:$A$65,0)),"нет в реестре"))</f>
        <v/>
      </c>
      <c r="D331" s="29" t="n"/>
      <c r="E331" s="29" t="n"/>
      <c r="F331" s="29" t="n"/>
      <c r="G331" s="29" t="n"/>
      <c r="H331">
        <f>IF(OR(A331="",B331=""),"",B331&amp;"|"&amp;TEXT(A331,"YYYYMM"))</f>
        <v/>
      </c>
    </row>
    <row r="332">
      <c r="A332" s="34" t="n"/>
      <c r="B332" s="29" t="n"/>
      <c r="C332" s="35">
        <f>IF(B332="","",IFERROR(INDEX(Оборудование!$B$6:$B$65,MATCH(B332,Оборудование!$A$6:$A$65,0)),"нет в реестре"))</f>
        <v/>
      </c>
      <c r="D332" s="29" t="n"/>
      <c r="E332" s="29" t="n"/>
      <c r="F332" s="29" t="n"/>
      <c r="G332" s="29" t="n"/>
      <c r="H332">
        <f>IF(OR(A332="",B332=""),"",B332&amp;"|"&amp;TEXT(A332,"YYYYMM"))</f>
        <v/>
      </c>
    </row>
    <row r="333">
      <c r="A333" s="34" t="n"/>
      <c r="B333" s="29" t="n"/>
      <c r="C333" s="35">
        <f>IF(B333="","",IFERROR(INDEX(Оборудование!$B$6:$B$65,MATCH(B333,Оборудование!$A$6:$A$65,0)),"нет в реестре"))</f>
        <v/>
      </c>
      <c r="D333" s="29" t="n"/>
      <c r="E333" s="29" t="n"/>
      <c r="F333" s="29" t="n"/>
      <c r="G333" s="29" t="n"/>
      <c r="H333">
        <f>IF(OR(A333="",B333=""),"",B333&amp;"|"&amp;TEXT(A333,"YYYYMM"))</f>
        <v/>
      </c>
    </row>
    <row r="334">
      <c r="A334" s="34" t="n"/>
      <c r="B334" s="29" t="n"/>
      <c r="C334" s="35">
        <f>IF(B334="","",IFERROR(INDEX(Оборудование!$B$6:$B$65,MATCH(B334,Оборудование!$A$6:$A$65,0)),"нет в реестре"))</f>
        <v/>
      </c>
      <c r="D334" s="29" t="n"/>
      <c r="E334" s="29" t="n"/>
      <c r="F334" s="29" t="n"/>
      <c r="G334" s="29" t="n"/>
      <c r="H334">
        <f>IF(OR(A334="",B334=""),"",B334&amp;"|"&amp;TEXT(A334,"YYYYMM"))</f>
        <v/>
      </c>
    </row>
    <row r="335">
      <c r="A335" s="34" t="n"/>
      <c r="B335" s="29" t="n"/>
      <c r="C335" s="35">
        <f>IF(B335="","",IFERROR(INDEX(Оборудование!$B$6:$B$65,MATCH(B335,Оборудование!$A$6:$A$65,0)),"нет в реестре"))</f>
        <v/>
      </c>
      <c r="D335" s="29" t="n"/>
      <c r="E335" s="29" t="n"/>
      <c r="F335" s="29" t="n"/>
      <c r="G335" s="29" t="n"/>
      <c r="H335">
        <f>IF(OR(A335="",B335=""),"",B335&amp;"|"&amp;TEXT(A335,"YYYYMM"))</f>
        <v/>
      </c>
    </row>
    <row r="336">
      <c r="A336" s="34" t="n"/>
      <c r="B336" s="29" t="n"/>
      <c r="C336" s="35">
        <f>IF(B336="","",IFERROR(INDEX(Оборудование!$B$6:$B$65,MATCH(B336,Оборудование!$A$6:$A$65,0)),"нет в реестре"))</f>
        <v/>
      </c>
      <c r="D336" s="29" t="n"/>
      <c r="E336" s="29" t="n"/>
      <c r="F336" s="29" t="n"/>
      <c r="G336" s="29" t="n"/>
      <c r="H336">
        <f>IF(OR(A336="",B336=""),"",B336&amp;"|"&amp;TEXT(A336,"YYYYMM"))</f>
        <v/>
      </c>
    </row>
    <row r="337">
      <c r="A337" s="34" t="n"/>
      <c r="B337" s="29" t="n"/>
      <c r="C337" s="35">
        <f>IF(B337="","",IFERROR(INDEX(Оборудование!$B$6:$B$65,MATCH(B337,Оборудование!$A$6:$A$65,0)),"нет в реестре"))</f>
        <v/>
      </c>
      <c r="D337" s="29" t="n"/>
      <c r="E337" s="29" t="n"/>
      <c r="F337" s="29" t="n"/>
      <c r="G337" s="29" t="n"/>
      <c r="H337">
        <f>IF(OR(A337="",B337=""),"",B337&amp;"|"&amp;TEXT(A337,"YYYYMM"))</f>
        <v/>
      </c>
    </row>
    <row r="338">
      <c r="A338" s="34" t="n"/>
      <c r="B338" s="29" t="n"/>
      <c r="C338" s="35">
        <f>IF(B338="","",IFERROR(INDEX(Оборудование!$B$6:$B$65,MATCH(B338,Оборудование!$A$6:$A$65,0)),"нет в реестре"))</f>
        <v/>
      </c>
      <c r="D338" s="29" t="n"/>
      <c r="E338" s="29" t="n"/>
      <c r="F338" s="29" t="n"/>
      <c r="G338" s="29" t="n"/>
      <c r="H338">
        <f>IF(OR(A338="",B338=""),"",B338&amp;"|"&amp;TEXT(A338,"YYYYMM"))</f>
        <v/>
      </c>
    </row>
    <row r="339">
      <c r="A339" s="34" t="n"/>
      <c r="B339" s="29" t="n"/>
      <c r="C339" s="35">
        <f>IF(B339="","",IFERROR(INDEX(Оборудование!$B$6:$B$65,MATCH(B339,Оборудование!$A$6:$A$65,0)),"нет в реестре"))</f>
        <v/>
      </c>
      <c r="D339" s="29" t="n"/>
      <c r="E339" s="29" t="n"/>
      <c r="F339" s="29" t="n"/>
      <c r="G339" s="29" t="n"/>
      <c r="H339">
        <f>IF(OR(A339="",B339=""),"",B339&amp;"|"&amp;TEXT(A339,"YYYYMM"))</f>
        <v/>
      </c>
    </row>
    <row r="340">
      <c r="A340" s="34" t="n"/>
      <c r="B340" s="29" t="n"/>
      <c r="C340" s="35">
        <f>IF(B340="","",IFERROR(INDEX(Оборудование!$B$6:$B$65,MATCH(B340,Оборудование!$A$6:$A$65,0)),"нет в реестре"))</f>
        <v/>
      </c>
      <c r="D340" s="29" t="n"/>
      <c r="E340" s="29" t="n"/>
      <c r="F340" s="29" t="n"/>
      <c r="G340" s="29" t="n"/>
      <c r="H340">
        <f>IF(OR(A340="",B340=""),"",B340&amp;"|"&amp;TEXT(A340,"YYYYMM"))</f>
        <v/>
      </c>
    </row>
    <row r="341">
      <c r="A341" s="34" t="n"/>
      <c r="B341" s="29" t="n"/>
      <c r="C341" s="35">
        <f>IF(B341="","",IFERROR(INDEX(Оборудование!$B$6:$B$65,MATCH(B341,Оборудование!$A$6:$A$65,0)),"нет в реестре"))</f>
        <v/>
      </c>
      <c r="D341" s="29" t="n"/>
      <c r="E341" s="29" t="n"/>
      <c r="F341" s="29" t="n"/>
      <c r="G341" s="29" t="n"/>
      <c r="H341">
        <f>IF(OR(A341="",B341=""),"",B341&amp;"|"&amp;TEXT(A341,"YYYYMM"))</f>
        <v/>
      </c>
    </row>
    <row r="342">
      <c r="A342" s="34" t="n"/>
      <c r="B342" s="29" t="n"/>
      <c r="C342" s="35">
        <f>IF(B342="","",IFERROR(INDEX(Оборудование!$B$6:$B$65,MATCH(B342,Оборудование!$A$6:$A$65,0)),"нет в реестре"))</f>
        <v/>
      </c>
      <c r="D342" s="29" t="n"/>
      <c r="E342" s="29" t="n"/>
      <c r="F342" s="29" t="n"/>
      <c r="G342" s="29" t="n"/>
      <c r="H342">
        <f>IF(OR(A342="",B342=""),"",B342&amp;"|"&amp;TEXT(A342,"YYYYMM"))</f>
        <v/>
      </c>
    </row>
    <row r="343">
      <c r="A343" s="34" t="n"/>
      <c r="B343" s="29" t="n"/>
      <c r="C343" s="35">
        <f>IF(B343="","",IFERROR(INDEX(Оборудование!$B$6:$B$65,MATCH(B343,Оборудование!$A$6:$A$65,0)),"нет в реестре"))</f>
        <v/>
      </c>
      <c r="D343" s="29" t="n"/>
      <c r="E343" s="29" t="n"/>
      <c r="F343" s="29" t="n"/>
      <c r="G343" s="29" t="n"/>
      <c r="H343">
        <f>IF(OR(A343="",B343=""),"",B343&amp;"|"&amp;TEXT(A343,"YYYYMM"))</f>
        <v/>
      </c>
    </row>
    <row r="344">
      <c r="A344" s="34" t="n"/>
      <c r="B344" s="29" t="n"/>
      <c r="C344" s="35">
        <f>IF(B344="","",IFERROR(INDEX(Оборудование!$B$6:$B$65,MATCH(B344,Оборудование!$A$6:$A$65,0)),"нет в реестре"))</f>
        <v/>
      </c>
      <c r="D344" s="29" t="n"/>
      <c r="E344" s="29" t="n"/>
      <c r="F344" s="29" t="n"/>
      <c r="G344" s="29" t="n"/>
      <c r="H344">
        <f>IF(OR(A344="",B344=""),"",B344&amp;"|"&amp;TEXT(A344,"YYYYMM"))</f>
        <v/>
      </c>
    </row>
    <row r="345">
      <c r="A345" s="34" t="n"/>
      <c r="B345" s="29" t="n"/>
      <c r="C345" s="35">
        <f>IF(B345="","",IFERROR(INDEX(Оборудование!$B$6:$B$65,MATCH(B345,Оборудование!$A$6:$A$65,0)),"нет в реестре"))</f>
        <v/>
      </c>
      <c r="D345" s="29" t="n"/>
      <c r="E345" s="29" t="n"/>
      <c r="F345" s="29" t="n"/>
      <c r="G345" s="29" t="n"/>
      <c r="H345">
        <f>IF(OR(A345="",B345=""),"",B345&amp;"|"&amp;TEXT(A345,"YYYYMM"))</f>
        <v/>
      </c>
    </row>
    <row r="346">
      <c r="A346" s="34" t="n"/>
      <c r="B346" s="29" t="n"/>
      <c r="C346" s="35">
        <f>IF(B346="","",IFERROR(INDEX(Оборудование!$B$6:$B$65,MATCH(B346,Оборудование!$A$6:$A$65,0)),"нет в реестре"))</f>
        <v/>
      </c>
      <c r="D346" s="29" t="n"/>
      <c r="E346" s="29" t="n"/>
      <c r="F346" s="29" t="n"/>
      <c r="G346" s="29" t="n"/>
      <c r="H346">
        <f>IF(OR(A346="",B346=""),"",B346&amp;"|"&amp;TEXT(A346,"YYYYMM"))</f>
        <v/>
      </c>
    </row>
    <row r="347">
      <c r="A347" s="34" t="n"/>
      <c r="B347" s="29" t="n"/>
      <c r="C347" s="35">
        <f>IF(B347="","",IFERROR(INDEX(Оборудование!$B$6:$B$65,MATCH(B347,Оборудование!$A$6:$A$65,0)),"нет в реестре"))</f>
        <v/>
      </c>
      <c r="D347" s="29" t="n"/>
      <c r="E347" s="29" t="n"/>
      <c r="F347" s="29" t="n"/>
      <c r="G347" s="29" t="n"/>
      <c r="H347">
        <f>IF(OR(A347="",B347=""),"",B347&amp;"|"&amp;TEXT(A347,"YYYYMM"))</f>
        <v/>
      </c>
    </row>
    <row r="348">
      <c r="A348" s="34" t="n"/>
      <c r="B348" s="29" t="n"/>
      <c r="C348" s="35">
        <f>IF(B348="","",IFERROR(INDEX(Оборудование!$B$6:$B$65,MATCH(B348,Оборудование!$A$6:$A$65,0)),"нет в реестре"))</f>
        <v/>
      </c>
      <c r="D348" s="29" t="n"/>
      <c r="E348" s="29" t="n"/>
      <c r="F348" s="29" t="n"/>
      <c r="G348" s="29" t="n"/>
      <c r="H348">
        <f>IF(OR(A348="",B348=""),"",B348&amp;"|"&amp;TEXT(A348,"YYYYMM"))</f>
        <v/>
      </c>
    </row>
    <row r="349">
      <c r="A349" s="34" t="n"/>
      <c r="B349" s="29" t="n"/>
      <c r="C349" s="35">
        <f>IF(B349="","",IFERROR(INDEX(Оборудование!$B$6:$B$65,MATCH(B349,Оборудование!$A$6:$A$65,0)),"нет в реестре"))</f>
        <v/>
      </c>
      <c r="D349" s="29" t="n"/>
      <c r="E349" s="29" t="n"/>
      <c r="F349" s="29" t="n"/>
      <c r="G349" s="29" t="n"/>
      <c r="H349">
        <f>IF(OR(A349="",B349=""),"",B349&amp;"|"&amp;TEXT(A349,"YYYYMM"))</f>
        <v/>
      </c>
    </row>
    <row r="350">
      <c r="A350" s="34" t="n"/>
      <c r="B350" s="29" t="n"/>
      <c r="C350" s="35">
        <f>IF(B350="","",IFERROR(INDEX(Оборудование!$B$6:$B$65,MATCH(B350,Оборудование!$A$6:$A$65,0)),"нет в реестре"))</f>
        <v/>
      </c>
      <c r="D350" s="29" t="n"/>
      <c r="E350" s="29" t="n"/>
      <c r="F350" s="29" t="n"/>
      <c r="G350" s="29" t="n"/>
      <c r="H350">
        <f>IF(OR(A350="",B350=""),"",B350&amp;"|"&amp;TEXT(A350,"YYYYMM"))</f>
        <v/>
      </c>
    </row>
    <row r="351">
      <c r="A351" s="34" t="n"/>
      <c r="B351" s="29" t="n"/>
      <c r="C351" s="35">
        <f>IF(B351="","",IFERROR(INDEX(Оборудование!$B$6:$B$65,MATCH(B351,Оборудование!$A$6:$A$65,0)),"нет в реестре"))</f>
        <v/>
      </c>
      <c r="D351" s="29" t="n"/>
      <c r="E351" s="29" t="n"/>
      <c r="F351" s="29" t="n"/>
      <c r="G351" s="29" t="n"/>
      <c r="H351">
        <f>IF(OR(A351="",B351=""),"",B351&amp;"|"&amp;TEXT(A351,"YYYYMM"))</f>
        <v/>
      </c>
    </row>
    <row r="352">
      <c r="A352" s="34" t="n"/>
      <c r="B352" s="29" t="n"/>
      <c r="C352" s="35">
        <f>IF(B352="","",IFERROR(INDEX(Оборудование!$B$6:$B$65,MATCH(B352,Оборудование!$A$6:$A$65,0)),"нет в реестре"))</f>
        <v/>
      </c>
      <c r="D352" s="29" t="n"/>
      <c r="E352" s="29" t="n"/>
      <c r="F352" s="29" t="n"/>
      <c r="G352" s="29" t="n"/>
      <c r="H352">
        <f>IF(OR(A352="",B352=""),"",B352&amp;"|"&amp;TEXT(A352,"YYYYMM"))</f>
        <v/>
      </c>
    </row>
    <row r="353">
      <c r="A353" s="34" t="n"/>
      <c r="B353" s="29" t="n"/>
      <c r="C353" s="35">
        <f>IF(B353="","",IFERROR(INDEX(Оборудование!$B$6:$B$65,MATCH(B353,Оборудование!$A$6:$A$65,0)),"нет в реестре"))</f>
        <v/>
      </c>
      <c r="D353" s="29" t="n"/>
      <c r="E353" s="29" t="n"/>
      <c r="F353" s="29" t="n"/>
      <c r="G353" s="29" t="n"/>
      <c r="H353">
        <f>IF(OR(A353="",B353=""),"",B353&amp;"|"&amp;TEXT(A353,"YYYYMM"))</f>
        <v/>
      </c>
    </row>
    <row r="354">
      <c r="A354" s="34" t="n"/>
      <c r="B354" s="29" t="n"/>
      <c r="C354" s="35">
        <f>IF(B354="","",IFERROR(INDEX(Оборудование!$B$6:$B$65,MATCH(B354,Оборудование!$A$6:$A$65,0)),"нет в реестре"))</f>
        <v/>
      </c>
      <c r="D354" s="29" t="n"/>
      <c r="E354" s="29" t="n"/>
      <c r="F354" s="29" t="n"/>
      <c r="G354" s="29" t="n"/>
      <c r="H354">
        <f>IF(OR(A354="",B354=""),"",B354&amp;"|"&amp;TEXT(A354,"YYYYMM"))</f>
        <v/>
      </c>
    </row>
    <row r="355">
      <c r="A355" s="34" t="n"/>
      <c r="B355" s="29" t="n"/>
      <c r="C355" s="35">
        <f>IF(B355="","",IFERROR(INDEX(Оборудование!$B$6:$B$65,MATCH(B355,Оборудование!$A$6:$A$65,0)),"нет в реестре"))</f>
        <v/>
      </c>
      <c r="D355" s="29" t="n"/>
      <c r="E355" s="29" t="n"/>
      <c r="F355" s="29" t="n"/>
      <c r="G355" s="29" t="n"/>
      <c r="H355">
        <f>IF(OR(A355="",B355=""),"",B355&amp;"|"&amp;TEXT(A355,"YYYYMM"))</f>
        <v/>
      </c>
    </row>
    <row r="356">
      <c r="A356" s="34" t="n"/>
      <c r="B356" s="29" t="n"/>
      <c r="C356" s="35">
        <f>IF(B356="","",IFERROR(INDEX(Оборудование!$B$6:$B$65,MATCH(B356,Оборудование!$A$6:$A$65,0)),"нет в реестре"))</f>
        <v/>
      </c>
      <c r="D356" s="29" t="n"/>
      <c r="E356" s="29" t="n"/>
      <c r="F356" s="29" t="n"/>
      <c r="G356" s="29" t="n"/>
      <c r="H356">
        <f>IF(OR(A356="",B356=""),"",B356&amp;"|"&amp;TEXT(A356,"YYYYMM"))</f>
        <v/>
      </c>
    </row>
    <row r="357">
      <c r="A357" s="34" t="n"/>
      <c r="B357" s="29" t="n"/>
      <c r="C357" s="35">
        <f>IF(B357="","",IFERROR(INDEX(Оборудование!$B$6:$B$65,MATCH(B357,Оборудование!$A$6:$A$65,0)),"нет в реестре"))</f>
        <v/>
      </c>
      <c r="D357" s="29" t="n"/>
      <c r="E357" s="29" t="n"/>
      <c r="F357" s="29" t="n"/>
      <c r="G357" s="29" t="n"/>
      <c r="H357">
        <f>IF(OR(A357="",B357=""),"",B357&amp;"|"&amp;TEXT(A357,"YYYYMM"))</f>
        <v/>
      </c>
    </row>
    <row r="358">
      <c r="A358" s="34" t="n"/>
      <c r="B358" s="29" t="n"/>
      <c r="C358" s="35">
        <f>IF(B358="","",IFERROR(INDEX(Оборудование!$B$6:$B$65,MATCH(B358,Оборудование!$A$6:$A$65,0)),"нет в реестре"))</f>
        <v/>
      </c>
      <c r="D358" s="29" t="n"/>
      <c r="E358" s="29" t="n"/>
      <c r="F358" s="29" t="n"/>
      <c r="G358" s="29" t="n"/>
      <c r="H358">
        <f>IF(OR(A358="",B358=""),"",B358&amp;"|"&amp;TEXT(A358,"YYYYMM"))</f>
        <v/>
      </c>
    </row>
    <row r="359">
      <c r="A359" s="34" t="n"/>
      <c r="B359" s="29" t="n"/>
      <c r="C359" s="35">
        <f>IF(B359="","",IFERROR(INDEX(Оборудование!$B$6:$B$65,MATCH(B359,Оборудование!$A$6:$A$65,0)),"нет в реестре"))</f>
        <v/>
      </c>
      <c r="D359" s="29" t="n"/>
      <c r="E359" s="29" t="n"/>
      <c r="F359" s="29" t="n"/>
      <c r="G359" s="29" t="n"/>
      <c r="H359">
        <f>IF(OR(A359="",B359=""),"",B359&amp;"|"&amp;TEXT(A359,"YYYYMM"))</f>
        <v/>
      </c>
    </row>
    <row r="360">
      <c r="A360" s="34" t="n"/>
      <c r="B360" s="29" t="n"/>
      <c r="C360" s="35">
        <f>IF(B360="","",IFERROR(INDEX(Оборудование!$B$6:$B$65,MATCH(B360,Оборудование!$A$6:$A$65,0)),"нет в реестре"))</f>
        <v/>
      </c>
      <c r="D360" s="29" t="n"/>
      <c r="E360" s="29" t="n"/>
      <c r="F360" s="29" t="n"/>
      <c r="G360" s="29" t="n"/>
      <c r="H360">
        <f>IF(OR(A360="",B360=""),"",B360&amp;"|"&amp;TEXT(A360,"YYYYMM"))</f>
        <v/>
      </c>
    </row>
    <row r="361">
      <c r="A361" s="34" t="n"/>
      <c r="B361" s="29" t="n"/>
      <c r="C361" s="35">
        <f>IF(B361="","",IFERROR(INDEX(Оборудование!$B$6:$B$65,MATCH(B361,Оборудование!$A$6:$A$65,0)),"нет в реестре"))</f>
        <v/>
      </c>
      <c r="D361" s="29" t="n"/>
      <c r="E361" s="29" t="n"/>
      <c r="F361" s="29" t="n"/>
      <c r="G361" s="29" t="n"/>
      <c r="H361">
        <f>IF(OR(A361="",B361=""),"",B361&amp;"|"&amp;TEXT(A361,"YYYYMM"))</f>
        <v/>
      </c>
    </row>
    <row r="362">
      <c r="A362" s="34" t="n"/>
      <c r="B362" s="29" t="n"/>
      <c r="C362" s="35">
        <f>IF(B362="","",IFERROR(INDEX(Оборудование!$B$6:$B$65,MATCH(B362,Оборудование!$A$6:$A$65,0)),"нет в реестре"))</f>
        <v/>
      </c>
      <c r="D362" s="29" t="n"/>
      <c r="E362" s="29" t="n"/>
      <c r="F362" s="29" t="n"/>
      <c r="G362" s="29" t="n"/>
      <c r="H362">
        <f>IF(OR(A362="",B362=""),"",B362&amp;"|"&amp;TEXT(A362,"YYYYMM"))</f>
        <v/>
      </c>
    </row>
    <row r="363">
      <c r="A363" s="34" t="n"/>
      <c r="B363" s="29" t="n"/>
      <c r="C363" s="35">
        <f>IF(B363="","",IFERROR(INDEX(Оборудование!$B$6:$B$65,MATCH(B363,Оборудование!$A$6:$A$65,0)),"нет в реестре"))</f>
        <v/>
      </c>
      <c r="D363" s="29" t="n"/>
      <c r="E363" s="29" t="n"/>
      <c r="F363" s="29" t="n"/>
      <c r="G363" s="29" t="n"/>
      <c r="H363">
        <f>IF(OR(A363="",B363=""),"",B363&amp;"|"&amp;TEXT(A363,"YYYYMM"))</f>
        <v/>
      </c>
    </row>
    <row r="364">
      <c r="A364" s="34" t="n"/>
      <c r="B364" s="29" t="n"/>
      <c r="C364" s="35">
        <f>IF(B364="","",IFERROR(INDEX(Оборудование!$B$6:$B$65,MATCH(B364,Оборудование!$A$6:$A$65,0)),"нет в реестре"))</f>
        <v/>
      </c>
      <c r="D364" s="29" t="n"/>
      <c r="E364" s="29" t="n"/>
      <c r="F364" s="29" t="n"/>
      <c r="G364" s="29" t="n"/>
      <c r="H364">
        <f>IF(OR(A364="",B364=""),"",B364&amp;"|"&amp;TEXT(A364,"YYYYMM"))</f>
        <v/>
      </c>
    </row>
    <row r="365">
      <c r="A365" s="34" t="n"/>
      <c r="B365" s="29" t="n"/>
      <c r="C365" s="35">
        <f>IF(B365="","",IFERROR(INDEX(Оборудование!$B$6:$B$65,MATCH(B365,Оборудование!$A$6:$A$65,0)),"нет в реестре"))</f>
        <v/>
      </c>
      <c r="D365" s="29" t="n"/>
      <c r="E365" s="29" t="n"/>
      <c r="F365" s="29" t="n"/>
      <c r="G365" s="29" t="n"/>
      <c r="H365">
        <f>IF(OR(A365="",B365=""),"",B365&amp;"|"&amp;TEXT(A365,"YYYYMM"))</f>
        <v/>
      </c>
    </row>
    <row r="366">
      <c r="A366" s="34" t="n"/>
      <c r="B366" s="29" t="n"/>
      <c r="C366" s="35">
        <f>IF(B366="","",IFERROR(INDEX(Оборудование!$B$6:$B$65,MATCH(B366,Оборудование!$A$6:$A$65,0)),"нет в реестре"))</f>
        <v/>
      </c>
      <c r="D366" s="29" t="n"/>
      <c r="E366" s="29" t="n"/>
      <c r="F366" s="29" t="n"/>
      <c r="G366" s="29" t="n"/>
      <c r="H366">
        <f>IF(OR(A366="",B366=""),"",B366&amp;"|"&amp;TEXT(A366,"YYYYMM"))</f>
        <v/>
      </c>
    </row>
    <row r="367">
      <c r="A367" s="34" t="n"/>
      <c r="B367" s="29" t="n"/>
      <c r="C367" s="35">
        <f>IF(B367="","",IFERROR(INDEX(Оборудование!$B$6:$B$65,MATCH(B367,Оборудование!$A$6:$A$65,0)),"нет в реестре"))</f>
        <v/>
      </c>
      <c r="D367" s="29" t="n"/>
      <c r="E367" s="29" t="n"/>
      <c r="F367" s="29" t="n"/>
      <c r="G367" s="29" t="n"/>
      <c r="H367">
        <f>IF(OR(A367="",B367=""),"",B367&amp;"|"&amp;TEXT(A367,"YYYYMM"))</f>
        <v/>
      </c>
    </row>
    <row r="368">
      <c r="A368" s="34" t="n"/>
      <c r="B368" s="29" t="n"/>
      <c r="C368" s="35">
        <f>IF(B368="","",IFERROR(INDEX(Оборудование!$B$6:$B$65,MATCH(B368,Оборудование!$A$6:$A$65,0)),"нет в реестре"))</f>
        <v/>
      </c>
      <c r="D368" s="29" t="n"/>
      <c r="E368" s="29" t="n"/>
      <c r="F368" s="29" t="n"/>
      <c r="G368" s="29" t="n"/>
      <c r="H368">
        <f>IF(OR(A368="",B368=""),"",B368&amp;"|"&amp;TEXT(A368,"YYYYMM"))</f>
        <v/>
      </c>
    </row>
    <row r="369">
      <c r="A369" s="34" t="n"/>
      <c r="B369" s="29" t="n"/>
      <c r="C369" s="35">
        <f>IF(B369="","",IFERROR(INDEX(Оборудование!$B$6:$B$65,MATCH(B369,Оборудование!$A$6:$A$65,0)),"нет в реестре"))</f>
        <v/>
      </c>
      <c r="D369" s="29" t="n"/>
      <c r="E369" s="29" t="n"/>
      <c r="F369" s="29" t="n"/>
      <c r="G369" s="29" t="n"/>
      <c r="H369">
        <f>IF(OR(A369="",B369=""),"",B369&amp;"|"&amp;TEXT(A369,"YYYYMM"))</f>
        <v/>
      </c>
    </row>
    <row r="370">
      <c r="A370" s="34" t="n"/>
      <c r="B370" s="29" t="n"/>
      <c r="C370" s="35">
        <f>IF(B370="","",IFERROR(INDEX(Оборудование!$B$6:$B$65,MATCH(B370,Оборудование!$A$6:$A$65,0)),"нет в реестре"))</f>
        <v/>
      </c>
      <c r="D370" s="29" t="n"/>
      <c r="E370" s="29" t="n"/>
      <c r="F370" s="29" t="n"/>
      <c r="G370" s="29" t="n"/>
      <c r="H370">
        <f>IF(OR(A370="",B370=""),"",B370&amp;"|"&amp;TEXT(A370,"YYYYMM"))</f>
        <v/>
      </c>
    </row>
    <row r="371">
      <c r="A371" s="34" t="n"/>
      <c r="B371" s="29" t="n"/>
      <c r="C371" s="35">
        <f>IF(B371="","",IFERROR(INDEX(Оборудование!$B$6:$B$65,MATCH(B371,Оборудование!$A$6:$A$65,0)),"нет в реестре"))</f>
        <v/>
      </c>
      <c r="D371" s="29" t="n"/>
      <c r="E371" s="29" t="n"/>
      <c r="F371" s="29" t="n"/>
      <c r="G371" s="29" t="n"/>
      <c r="H371">
        <f>IF(OR(A371="",B371=""),"",B371&amp;"|"&amp;TEXT(A371,"YYYYMM"))</f>
        <v/>
      </c>
    </row>
    <row r="372">
      <c r="A372" s="34" t="n"/>
      <c r="B372" s="29" t="n"/>
      <c r="C372" s="35">
        <f>IF(B372="","",IFERROR(INDEX(Оборудование!$B$6:$B$65,MATCH(B372,Оборудование!$A$6:$A$65,0)),"нет в реестре"))</f>
        <v/>
      </c>
      <c r="D372" s="29" t="n"/>
      <c r="E372" s="29" t="n"/>
      <c r="F372" s="29" t="n"/>
      <c r="G372" s="29" t="n"/>
      <c r="H372">
        <f>IF(OR(A372="",B372=""),"",B372&amp;"|"&amp;TEXT(A372,"YYYYMM"))</f>
        <v/>
      </c>
    </row>
    <row r="373">
      <c r="A373" s="34" t="n"/>
      <c r="B373" s="29" t="n"/>
      <c r="C373" s="35">
        <f>IF(B373="","",IFERROR(INDEX(Оборудование!$B$6:$B$65,MATCH(B373,Оборудование!$A$6:$A$65,0)),"нет в реестре"))</f>
        <v/>
      </c>
      <c r="D373" s="29" t="n"/>
      <c r="E373" s="29" t="n"/>
      <c r="F373" s="29" t="n"/>
      <c r="G373" s="29" t="n"/>
      <c r="H373">
        <f>IF(OR(A373="",B373=""),"",B373&amp;"|"&amp;TEXT(A373,"YYYYMM"))</f>
        <v/>
      </c>
    </row>
    <row r="374">
      <c r="A374" s="34" t="n"/>
      <c r="B374" s="29" t="n"/>
      <c r="C374" s="35">
        <f>IF(B374="","",IFERROR(INDEX(Оборудование!$B$6:$B$65,MATCH(B374,Оборудование!$A$6:$A$65,0)),"нет в реестре"))</f>
        <v/>
      </c>
      <c r="D374" s="29" t="n"/>
      <c r="E374" s="29" t="n"/>
      <c r="F374" s="29" t="n"/>
      <c r="G374" s="29" t="n"/>
      <c r="H374">
        <f>IF(OR(A374="",B374=""),"",B374&amp;"|"&amp;TEXT(A374,"YYYYMM"))</f>
        <v/>
      </c>
    </row>
    <row r="375">
      <c r="A375" s="34" t="n"/>
      <c r="B375" s="29" t="n"/>
      <c r="C375" s="35">
        <f>IF(B375="","",IFERROR(INDEX(Оборудование!$B$6:$B$65,MATCH(B375,Оборудование!$A$6:$A$65,0)),"нет в реестре"))</f>
        <v/>
      </c>
      <c r="D375" s="29" t="n"/>
      <c r="E375" s="29" t="n"/>
      <c r="F375" s="29" t="n"/>
      <c r="G375" s="29" t="n"/>
      <c r="H375">
        <f>IF(OR(A375="",B375=""),"",B375&amp;"|"&amp;TEXT(A375,"YYYYMM"))</f>
        <v/>
      </c>
    </row>
    <row r="376">
      <c r="A376" s="34" t="n"/>
      <c r="B376" s="29" t="n"/>
      <c r="C376" s="35">
        <f>IF(B376="","",IFERROR(INDEX(Оборудование!$B$6:$B$65,MATCH(B376,Оборудование!$A$6:$A$65,0)),"нет в реестре"))</f>
        <v/>
      </c>
      <c r="D376" s="29" t="n"/>
      <c r="E376" s="29" t="n"/>
      <c r="F376" s="29" t="n"/>
      <c r="G376" s="29" t="n"/>
      <c r="H376">
        <f>IF(OR(A376="",B376=""),"",B376&amp;"|"&amp;TEXT(A376,"YYYYMM"))</f>
        <v/>
      </c>
    </row>
    <row r="377">
      <c r="A377" s="34" t="n"/>
      <c r="B377" s="29" t="n"/>
      <c r="C377" s="35">
        <f>IF(B377="","",IFERROR(INDEX(Оборудование!$B$6:$B$65,MATCH(B377,Оборудование!$A$6:$A$65,0)),"нет в реестре"))</f>
        <v/>
      </c>
      <c r="D377" s="29" t="n"/>
      <c r="E377" s="29" t="n"/>
      <c r="F377" s="29" t="n"/>
      <c r="G377" s="29" t="n"/>
      <c r="H377">
        <f>IF(OR(A377="",B377=""),"",B377&amp;"|"&amp;TEXT(A377,"YYYYMM"))</f>
        <v/>
      </c>
    </row>
    <row r="378">
      <c r="A378" s="34" t="n"/>
      <c r="B378" s="29" t="n"/>
      <c r="C378" s="35">
        <f>IF(B378="","",IFERROR(INDEX(Оборудование!$B$6:$B$65,MATCH(B378,Оборудование!$A$6:$A$65,0)),"нет в реестре"))</f>
        <v/>
      </c>
      <c r="D378" s="29" t="n"/>
      <c r="E378" s="29" t="n"/>
      <c r="F378" s="29" t="n"/>
      <c r="G378" s="29" t="n"/>
      <c r="H378">
        <f>IF(OR(A378="",B378=""),"",B378&amp;"|"&amp;TEXT(A378,"YYYYMM"))</f>
        <v/>
      </c>
    </row>
    <row r="379">
      <c r="A379" s="34" t="n"/>
      <c r="B379" s="29" t="n"/>
      <c r="C379" s="35">
        <f>IF(B379="","",IFERROR(INDEX(Оборудование!$B$6:$B$65,MATCH(B379,Оборудование!$A$6:$A$65,0)),"нет в реестре"))</f>
        <v/>
      </c>
      <c r="D379" s="29" t="n"/>
      <c r="E379" s="29" t="n"/>
      <c r="F379" s="29" t="n"/>
      <c r="G379" s="29" t="n"/>
      <c r="H379">
        <f>IF(OR(A379="",B379=""),"",B379&amp;"|"&amp;TEXT(A379,"YYYYMM"))</f>
        <v/>
      </c>
    </row>
    <row r="380">
      <c r="A380" s="34" t="n"/>
      <c r="B380" s="29" t="n"/>
      <c r="C380" s="35">
        <f>IF(B380="","",IFERROR(INDEX(Оборудование!$B$6:$B$65,MATCH(B380,Оборудование!$A$6:$A$65,0)),"нет в реестре"))</f>
        <v/>
      </c>
      <c r="D380" s="29" t="n"/>
      <c r="E380" s="29" t="n"/>
      <c r="F380" s="29" t="n"/>
      <c r="G380" s="29" t="n"/>
      <c r="H380">
        <f>IF(OR(A380="",B380=""),"",B380&amp;"|"&amp;TEXT(A380,"YYYYMM"))</f>
        <v/>
      </c>
    </row>
    <row r="381">
      <c r="A381" s="34" t="n"/>
      <c r="B381" s="29" t="n"/>
      <c r="C381" s="35">
        <f>IF(B381="","",IFERROR(INDEX(Оборудование!$B$6:$B$65,MATCH(B381,Оборудование!$A$6:$A$65,0)),"нет в реестре"))</f>
        <v/>
      </c>
      <c r="D381" s="29" t="n"/>
      <c r="E381" s="29" t="n"/>
      <c r="F381" s="29" t="n"/>
      <c r="G381" s="29" t="n"/>
      <c r="H381">
        <f>IF(OR(A381="",B381=""),"",B381&amp;"|"&amp;TEXT(A381,"YYYYMM"))</f>
        <v/>
      </c>
    </row>
    <row r="382">
      <c r="A382" s="34" t="n"/>
      <c r="B382" s="29" t="n"/>
      <c r="C382" s="35">
        <f>IF(B382="","",IFERROR(INDEX(Оборудование!$B$6:$B$65,MATCH(B382,Оборудование!$A$6:$A$65,0)),"нет в реестре"))</f>
        <v/>
      </c>
      <c r="D382" s="29" t="n"/>
      <c r="E382" s="29" t="n"/>
      <c r="F382" s="29" t="n"/>
      <c r="G382" s="29" t="n"/>
      <c r="H382">
        <f>IF(OR(A382="",B382=""),"",B382&amp;"|"&amp;TEXT(A382,"YYYYMM"))</f>
        <v/>
      </c>
    </row>
    <row r="383">
      <c r="A383" s="34" t="n"/>
      <c r="B383" s="29" t="n"/>
      <c r="C383" s="35">
        <f>IF(B383="","",IFERROR(INDEX(Оборудование!$B$6:$B$65,MATCH(B383,Оборудование!$A$6:$A$65,0)),"нет в реестре"))</f>
        <v/>
      </c>
      <c r="D383" s="29" t="n"/>
      <c r="E383" s="29" t="n"/>
      <c r="F383" s="29" t="n"/>
      <c r="G383" s="29" t="n"/>
      <c r="H383">
        <f>IF(OR(A383="",B383=""),"",B383&amp;"|"&amp;TEXT(A383,"YYYYMM"))</f>
        <v/>
      </c>
    </row>
    <row r="384">
      <c r="A384" s="34" t="n"/>
      <c r="B384" s="29" t="n"/>
      <c r="C384" s="35">
        <f>IF(B384="","",IFERROR(INDEX(Оборудование!$B$6:$B$65,MATCH(B384,Оборудование!$A$6:$A$65,0)),"нет в реестре"))</f>
        <v/>
      </c>
      <c r="D384" s="29" t="n"/>
      <c r="E384" s="29" t="n"/>
      <c r="F384" s="29" t="n"/>
      <c r="G384" s="29" t="n"/>
      <c r="H384">
        <f>IF(OR(A384="",B384=""),"",B384&amp;"|"&amp;TEXT(A384,"YYYYMM"))</f>
        <v/>
      </c>
    </row>
    <row r="385">
      <c r="A385" s="34" t="n"/>
      <c r="B385" s="29" t="n"/>
      <c r="C385" s="35">
        <f>IF(B385="","",IFERROR(INDEX(Оборудование!$B$6:$B$65,MATCH(B385,Оборудование!$A$6:$A$65,0)),"нет в реестре"))</f>
        <v/>
      </c>
      <c r="D385" s="29" t="n"/>
      <c r="E385" s="29" t="n"/>
      <c r="F385" s="29" t="n"/>
      <c r="G385" s="29" t="n"/>
      <c r="H385">
        <f>IF(OR(A385="",B385=""),"",B385&amp;"|"&amp;TEXT(A385,"YYYYMM"))</f>
        <v/>
      </c>
    </row>
    <row r="386">
      <c r="A386" s="34" t="n"/>
      <c r="B386" s="29" t="n"/>
      <c r="C386" s="35">
        <f>IF(B386="","",IFERROR(INDEX(Оборудование!$B$6:$B$65,MATCH(B386,Оборудование!$A$6:$A$65,0)),"нет в реестре"))</f>
        <v/>
      </c>
      <c r="D386" s="29" t="n"/>
      <c r="E386" s="29" t="n"/>
      <c r="F386" s="29" t="n"/>
      <c r="G386" s="29" t="n"/>
      <c r="H386">
        <f>IF(OR(A386="",B386=""),"",B386&amp;"|"&amp;TEXT(A386,"YYYYMM"))</f>
        <v/>
      </c>
    </row>
    <row r="387">
      <c r="A387" s="34" t="n"/>
      <c r="B387" s="29" t="n"/>
      <c r="C387" s="35">
        <f>IF(B387="","",IFERROR(INDEX(Оборудование!$B$6:$B$65,MATCH(B387,Оборудование!$A$6:$A$65,0)),"нет в реестре"))</f>
        <v/>
      </c>
      <c r="D387" s="29" t="n"/>
      <c r="E387" s="29" t="n"/>
      <c r="F387" s="29" t="n"/>
      <c r="G387" s="29" t="n"/>
      <c r="H387">
        <f>IF(OR(A387="",B387=""),"",B387&amp;"|"&amp;TEXT(A387,"YYYYMM"))</f>
        <v/>
      </c>
    </row>
    <row r="388">
      <c r="A388" s="34" t="n"/>
      <c r="B388" s="29" t="n"/>
      <c r="C388" s="35">
        <f>IF(B388="","",IFERROR(INDEX(Оборудование!$B$6:$B$65,MATCH(B388,Оборудование!$A$6:$A$65,0)),"нет в реестре"))</f>
        <v/>
      </c>
      <c r="D388" s="29" t="n"/>
      <c r="E388" s="29" t="n"/>
      <c r="F388" s="29" t="n"/>
      <c r="G388" s="29" t="n"/>
      <c r="H388">
        <f>IF(OR(A388="",B388=""),"",B388&amp;"|"&amp;TEXT(A388,"YYYYMM"))</f>
        <v/>
      </c>
    </row>
    <row r="389">
      <c r="A389" s="34" t="n"/>
      <c r="B389" s="29" t="n"/>
      <c r="C389" s="35">
        <f>IF(B389="","",IFERROR(INDEX(Оборудование!$B$6:$B$65,MATCH(B389,Оборудование!$A$6:$A$65,0)),"нет в реестре"))</f>
        <v/>
      </c>
      <c r="D389" s="29" t="n"/>
      <c r="E389" s="29" t="n"/>
      <c r="F389" s="29" t="n"/>
      <c r="G389" s="29" t="n"/>
      <c r="H389">
        <f>IF(OR(A389="",B389=""),"",B389&amp;"|"&amp;TEXT(A389,"YYYYMM"))</f>
        <v/>
      </c>
    </row>
    <row r="390">
      <c r="A390" s="34" t="n"/>
      <c r="B390" s="29" t="n"/>
      <c r="C390" s="35">
        <f>IF(B390="","",IFERROR(INDEX(Оборудование!$B$6:$B$65,MATCH(B390,Оборудование!$A$6:$A$65,0)),"нет в реестре"))</f>
        <v/>
      </c>
      <c r="D390" s="29" t="n"/>
      <c r="E390" s="29" t="n"/>
      <c r="F390" s="29" t="n"/>
      <c r="G390" s="29" t="n"/>
      <c r="H390">
        <f>IF(OR(A390="",B390=""),"",B390&amp;"|"&amp;TEXT(A390,"YYYYMM"))</f>
        <v/>
      </c>
    </row>
    <row r="391">
      <c r="A391" s="34" t="n"/>
      <c r="B391" s="29" t="n"/>
      <c r="C391" s="35">
        <f>IF(B391="","",IFERROR(INDEX(Оборудование!$B$6:$B$65,MATCH(B391,Оборудование!$A$6:$A$65,0)),"нет в реестре"))</f>
        <v/>
      </c>
      <c r="D391" s="29" t="n"/>
      <c r="E391" s="29" t="n"/>
      <c r="F391" s="29" t="n"/>
      <c r="G391" s="29" t="n"/>
      <c r="H391">
        <f>IF(OR(A391="",B391=""),"",B391&amp;"|"&amp;TEXT(A391,"YYYYMM"))</f>
        <v/>
      </c>
    </row>
    <row r="392">
      <c r="A392" s="34" t="n"/>
      <c r="B392" s="29" t="n"/>
      <c r="C392" s="35">
        <f>IF(B392="","",IFERROR(INDEX(Оборудование!$B$6:$B$65,MATCH(B392,Оборудование!$A$6:$A$65,0)),"нет в реестре"))</f>
        <v/>
      </c>
      <c r="D392" s="29" t="n"/>
      <c r="E392" s="29" t="n"/>
      <c r="F392" s="29" t="n"/>
      <c r="G392" s="29" t="n"/>
      <c r="H392">
        <f>IF(OR(A392="",B392=""),"",B392&amp;"|"&amp;TEXT(A392,"YYYYMM"))</f>
        <v/>
      </c>
    </row>
    <row r="393">
      <c r="A393" s="34" t="n"/>
      <c r="B393" s="29" t="n"/>
      <c r="C393" s="35">
        <f>IF(B393="","",IFERROR(INDEX(Оборудование!$B$6:$B$65,MATCH(B393,Оборудование!$A$6:$A$65,0)),"нет в реестре"))</f>
        <v/>
      </c>
      <c r="D393" s="29" t="n"/>
      <c r="E393" s="29" t="n"/>
      <c r="F393" s="29" t="n"/>
      <c r="G393" s="29" t="n"/>
      <c r="H393">
        <f>IF(OR(A393="",B393=""),"",B393&amp;"|"&amp;TEXT(A393,"YYYYMM"))</f>
        <v/>
      </c>
    </row>
    <row r="394">
      <c r="A394" s="34" t="n"/>
      <c r="B394" s="29" t="n"/>
      <c r="C394" s="35">
        <f>IF(B394="","",IFERROR(INDEX(Оборудование!$B$6:$B$65,MATCH(B394,Оборудование!$A$6:$A$65,0)),"нет в реестре"))</f>
        <v/>
      </c>
      <c r="D394" s="29" t="n"/>
      <c r="E394" s="29" t="n"/>
      <c r="F394" s="29" t="n"/>
      <c r="G394" s="29" t="n"/>
      <c r="H394">
        <f>IF(OR(A394="",B394=""),"",B394&amp;"|"&amp;TEXT(A394,"YYYYMM"))</f>
        <v/>
      </c>
    </row>
    <row r="395">
      <c r="A395" s="34" t="n"/>
      <c r="B395" s="29" t="n"/>
      <c r="C395" s="35">
        <f>IF(B395="","",IFERROR(INDEX(Оборудование!$B$6:$B$65,MATCH(B395,Оборудование!$A$6:$A$65,0)),"нет в реестре"))</f>
        <v/>
      </c>
      <c r="D395" s="29" t="n"/>
      <c r="E395" s="29" t="n"/>
      <c r="F395" s="29" t="n"/>
      <c r="G395" s="29" t="n"/>
      <c r="H395">
        <f>IF(OR(A395="",B395=""),"",B395&amp;"|"&amp;TEXT(A395,"YYYYMM"))</f>
        <v/>
      </c>
    </row>
    <row r="396">
      <c r="A396" s="34" t="n"/>
      <c r="B396" s="29" t="n"/>
      <c r="C396" s="35">
        <f>IF(B396="","",IFERROR(INDEX(Оборудование!$B$6:$B$65,MATCH(B396,Оборудование!$A$6:$A$65,0)),"нет в реестре"))</f>
        <v/>
      </c>
      <c r="D396" s="29" t="n"/>
      <c r="E396" s="29" t="n"/>
      <c r="F396" s="29" t="n"/>
      <c r="G396" s="29" t="n"/>
      <c r="H396">
        <f>IF(OR(A396="",B396=""),"",B396&amp;"|"&amp;TEXT(A396,"YYYYMM"))</f>
        <v/>
      </c>
    </row>
    <row r="397">
      <c r="A397" s="34" t="n"/>
      <c r="B397" s="29" t="n"/>
      <c r="C397" s="35">
        <f>IF(B397="","",IFERROR(INDEX(Оборудование!$B$6:$B$65,MATCH(B397,Оборудование!$A$6:$A$65,0)),"нет в реестре"))</f>
        <v/>
      </c>
      <c r="D397" s="29" t="n"/>
      <c r="E397" s="29" t="n"/>
      <c r="F397" s="29" t="n"/>
      <c r="G397" s="29" t="n"/>
      <c r="H397">
        <f>IF(OR(A397="",B397=""),"",B397&amp;"|"&amp;TEXT(A397,"YYYYMM"))</f>
        <v/>
      </c>
    </row>
    <row r="398">
      <c r="A398" s="34" t="n"/>
      <c r="B398" s="29" t="n"/>
      <c r="C398" s="35">
        <f>IF(B398="","",IFERROR(INDEX(Оборудование!$B$6:$B$65,MATCH(B398,Оборудование!$A$6:$A$65,0)),"нет в реестре"))</f>
        <v/>
      </c>
      <c r="D398" s="29" t="n"/>
      <c r="E398" s="29" t="n"/>
      <c r="F398" s="29" t="n"/>
      <c r="G398" s="29" t="n"/>
      <c r="H398">
        <f>IF(OR(A398="",B398=""),"",B398&amp;"|"&amp;TEXT(A398,"YYYYMM"))</f>
        <v/>
      </c>
    </row>
    <row r="399">
      <c r="A399" s="34" t="n"/>
      <c r="B399" s="29" t="n"/>
      <c r="C399" s="35">
        <f>IF(B399="","",IFERROR(INDEX(Оборудование!$B$6:$B$65,MATCH(B399,Оборудование!$A$6:$A$65,0)),"нет в реестре"))</f>
        <v/>
      </c>
      <c r="D399" s="29" t="n"/>
      <c r="E399" s="29" t="n"/>
      <c r="F399" s="29" t="n"/>
      <c r="G399" s="29" t="n"/>
      <c r="H399">
        <f>IF(OR(A399="",B399=""),"",B399&amp;"|"&amp;TEXT(A399,"YYYYMM"))</f>
        <v/>
      </c>
    </row>
    <row r="400">
      <c r="A400" s="34" t="n"/>
      <c r="B400" s="29" t="n"/>
      <c r="C400" s="35">
        <f>IF(B400="","",IFERROR(INDEX(Оборудование!$B$6:$B$65,MATCH(B400,Оборудование!$A$6:$A$65,0)),"нет в реестре"))</f>
        <v/>
      </c>
      <c r="D400" s="29" t="n"/>
      <c r="E400" s="29" t="n"/>
      <c r="F400" s="29" t="n"/>
      <c r="G400" s="29" t="n"/>
      <c r="H400">
        <f>IF(OR(A400="",B400=""),"",B400&amp;"|"&amp;TEXT(A400,"YYYYMM"))</f>
        <v/>
      </c>
    </row>
    <row r="401">
      <c r="A401" s="34" t="n"/>
      <c r="B401" s="29" t="n"/>
      <c r="C401" s="35">
        <f>IF(B401="","",IFERROR(INDEX(Оборудование!$B$6:$B$65,MATCH(B401,Оборудование!$A$6:$A$65,0)),"нет в реестре"))</f>
        <v/>
      </c>
      <c r="D401" s="29" t="n"/>
      <c r="E401" s="29" t="n"/>
      <c r="F401" s="29" t="n"/>
      <c r="G401" s="29" t="n"/>
      <c r="H401">
        <f>IF(OR(A401="",B401=""),"",B401&amp;"|"&amp;TEXT(A401,"YYYYMM"))</f>
        <v/>
      </c>
    </row>
    <row r="402">
      <c r="A402" s="34" t="n"/>
      <c r="B402" s="29" t="n"/>
      <c r="C402" s="35">
        <f>IF(B402="","",IFERROR(INDEX(Оборудование!$B$6:$B$65,MATCH(B402,Оборудование!$A$6:$A$65,0)),"нет в реестре"))</f>
        <v/>
      </c>
      <c r="D402" s="29" t="n"/>
      <c r="E402" s="29" t="n"/>
      <c r="F402" s="29" t="n"/>
      <c r="G402" s="29" t="n"/>
      <c r="H402">
        <f>IF(OR(A402="",B402=""),"",B402&amp;"|"&amp;TEXT(A402,"YYYYMM"))</f>
        <v/>
      </c>
    </row>
    <row r="403">
      <c r="A403" s="34" t="n"/>
      <c r="B403" s="29" t="n"/>
      <c r="C403" s="35">
        <f>IF(B403="","",IFERROR(INDEX(Оборудование!$B$6:$B$65,MATCH(B403,Оборудование!$A$6:$A$65,0)),"нет в реестре"))</f>
        <v/>
      </c>
      <c r="D403" s="29" t="n"/>
      <c r="E403" s="29" t="n"/>
      <c r="F403" s="29" t="n"/>
      <c r="G403" s="29" t="n"/>
      <c r="H403">
        <f>IF(OR(A403="",B403=""),"",B403&amp;"|"&amp;TEXT(A403,"YYYYMM"))</f>
        <v/>
      </c>
    </row>
    <row r="404">
      <c r="A404" s="34" t="n"/>
      <c r="B404" s="29" t="n"/>
      <c r="C404" s="35">
        <f>IF(B404="","",IFERROR(INDEX(Оборудование!$B$6:$B$65,MATCH(B404,Оборудование!$A$6:$A$65,0)),"нет в реестре"))</f>
        <v/>
      </c>
      <c r="D404" s="29" t="n"/>
      <c r="E404" s="29" t="n"/>
      <c r="F404" s="29" t="n"/>
      <c r="G404" s="29" t="n"/>
      <c r="H404">
        <f>IF(OR(A404="",B404=""),"",B404&amp;"|"&amp;TEXT(A404,"YYYYMM"))</f>
        <v/>
      </c>
    </row>
    <row r="405">
      <c r="A405" s="34" t="n"/>
      <c r="B405" s="29" t="n"/>
      <c r="C405" s="35">
        <f>IF(B405="","",IFERROR(INDEX(Оборудование!$B$6:$B$65,MATCH(B405,Оборудование!$A$6:$A$65,0)),"нет в реестре"))</f>
        <v/>
      </c>
      <c r="D405" s="29" t="n"/>
      <c r="E405" s="29" t="n"/>
      <c r="F405" s="29" t="n"/>
      <c r="G405" s="29" t="n"/>
      <c r="H405">
        <f>IF(OR(A405="",B405=""),"",B405&amp;"|"&amp;TEXT(A405,"YYYYMM"))</f>
        <v/>
      </c>
    </row>
  </sheetData>
  <dataValidations count="3">
    <dataValidation sqref="B6:B405" showDropDown="0" showInputMessage="0" showErrorMessage="0" allowBlank="1" type="list">
      <formula1>=Оборудование!$A$6:$A$65</formula1>
    </dataValidation>
    <dataValidation sqref="D6:D405" showDropDown="0" showInputMessage="0" showErrorMessage="0" allowBlank="1" type="list">
      <formula1>"ТО,Т,К"</formula1>
    </dataValidation>
    <dataValidation sqref="A6:A405" showDropDown="0" showInputMessage="0" showErrorMessage="0" allowBlank="1" error="Введите дату" type="date" operator="greaterThan">
      <formula1>36526</formula1>
    </dataValidation>
  </dataValidations>
  <pageMargins left="0.75" right="0.75" top="1" bottom="1" header="0.5" footer="0.5"/>
  <headerFooter>
    <oddHeader>&amp;L&amp;8 &amp;K2E75B6Plant Performance · plantperformance.ru&amp;R&amp;8 &amp;A</oddHeader>
    <oddFooter>&amp;L&amp;8 Источник: Plant Performance — система документов и программ для управления заводом · plantperformance.ru&amp;R&amp;8 Стр. &amp;P из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BF9000"/>
    <outlinePr summaryBelow="1" summaryRight="1"/>
    <pageSetUpPr/>
  </sheetPr>
  <dimension ref="A1:D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44" customWidth="1" min="2" max="2"/>
    <col width="70" customWidth="1" min="3" max="3"/>
    <col width="16" customWidth="1" min="4" max="4"/>
  </cols>
  <sheetData>
    <row r="1">
      <c r="A1" s="1" t="inlineStr">
        <is>
          <t>PLANT PERFORMANCE · plantperformance.ru</t>
        </is>
      </c>
    </row>
    <row r="2" ht="28" customHeight="1">
      <c r="A2" s="24" t="inlineStr">
        <is>
          <t>Настройки графика</t>
        </is>
      </c>
    </row>
    <row r="3">
      <c r="A3" s="3" t="inlineStr">
        <is>
          <t>Жёлтые ячейки — ваши данные. Остальное считается само.</t>
        </is>
      </c>
    </row>
    <row r="5">
      <c r="A5" s="36" t="inlineStr">
        <is>
          <t>Год графика</t>
        </is>
      </c>
      <c r="B5" s="37" t="n">
        <v>2026</v>
      </c>
      <c r="C5" s="13" t="inlineStr">
        <is>
          <t>Год, на который строится график</t>
        </is>
      </c>
    </row>
    <row r="6">
      <c r="A6" s="36" t="inlineStr">
        <is>
          <t>Отчётная дата</t>
        </is>
      </c>
      <c r="B6" s="38">
        <f>TODAY()</f>
        <v/>
      </c>
      <c r="C6" s="13" t="inlineStr">
        <is>
          <t>По умолчанию — сегодня. Можно вписать дату вручную: от неё считаются просрочки</t>
        </is>
      </c>
    </row>
    <row r="7">
      <c r="A7" s="36" t="inlineStr">
        <is>
          <t>Ремонтников в смене / штате</t>
        </is>
      </c>
      <c r="B7" s="37" t="n">
        <v>2</v>
      </c>
      <c r="C7" s="13" t="inlineStr">
        <is>
          <t>Для расчёта загрузки ремонтной службы</t>
        </is>
      </c>
    </row>
    <row r="8">
      <c r="A8" s="36" t="inlineStr">
        <is>
          <t>Часов работы на человека в месяц</t>
        </is>
      </c>
      <c r="B8" s="37" t="n">
        <v>165</v>
      </c>
      <c r="C8" s="13" t="inlineStr">
        <is>
          <t>Фонд рабочего времени</t>
        </is>
      </c>
    </row>
    <row r="9">
      <c r="A9" s="36" t="inlineStr">
        <is>
          <t>Доля времени на плановые работы</t>
        </is>
      </c>
      <c r="B9" s="39" t="n">
        <v>0.6</v>
      </c>
      <c r="C9" s="13" t="inlineStr">
        <is>
          <t>Остальное — аварийные ремонты и прочее</t>
        </is>
      </c>
    </row>
    <row r="10">
      <c r="A10" s="36" t="inlineStr">
        <is>
          <t>Предприятие</t>
        </is>
      </c>
      <c r="B10" s="37" t="inlineStr">
        <is>
          <t>ООО «Ваш завод»</t>
        </is>
      </c>
      <c r="C10" s="13" t="inlineStr">
        <is>
          <t>Попадёт в шапку графика для печати</t>
        </is>
      </c>
    </row>
    <row r="11">
      <c r="A11" s="36" t="inlineStr">
        <is>
          <t>Утверждает (должность, ФИО)</t>
        </is>
      </c>
      <c r="B11" s="37" t="inlineStr">
        <is>
          <t>Главный инженер _____________ / И. О. Фамилия /</t>
        </is>
      </c>
      <c r="C11" s="13" t="inlineStr">
        <is>
          <t>Для печатной формы</t>
        </is>
      </c>
    </row>
    <row r="14">
      <c r="A14" s="11" t="inlineStr">
        <is>
          <t>Виды работ</t>
        </is>
      </c>
    </row>
    <row r="15">
      <c r="A15" s="14" t="inlineStr">
        <is>
          <t>Код</t>
        </is>
      </c>
      <c r="B15" s="14" t="inlineStr">
        <is>
          <t>Вид работ</t>
        </is>
      </c>
      <c r="C15" s="14" t="inlineStr">
        <is>
          <t>Что входит</t>
        </is>
      </c>
      <c r="D15" s="14" t="inlineStr">
        <is>
          <t>Цвет в графике</t>
        </is>
      </c>
    </row>
    <row r="16">
      <c r="A16" s="40" t="inlineStr">
        <is>
          <t>ТО</t>
        </is>
      </c>
      <c r="B16" s="41" t="inlineStr">
        <is>
          <t>Техническое обслуживание</t>
        </is>
      </c>
      <c r="C16" s="41" t="inlineStr">
        <is>
          <t>Осмотр, чистка, смазка, подтяжка, замена фильтров и расходников</t>
        </is>
      </c>
      <c r="D16" s="42" t="inlineStr"/>
    </row>
    <row r="17">
      <c r="A17" s="40" t="inlineStr">
        <is>
          <t>Т</t>
        </is>
      </c>
      <c r="B17" s="41" t="inlineStr">
        <is>
          <t>Текущий ремонт</t>
        </is>
      </c>
      <c r="C17" s="41" t="inlineStr">
        <is>
          <t>Замена изношенных узлов и деталей, регулировка, проверка точности</t>
        </is>
      </c>
      <c r="D17" s="43" t="inlineStr"/>
    </row>
    <row r="18">
      <c r="A18" s="40" t="inlineStr">
        <is>
          <t>К</t>
        </is>
      </c>
      <c r="B18" s="41" t="inlineStr">
        <is>
          <t>Капитальный ремонт</t>
        </is>
      </c>
      <c r="C18" s="41" t="inlineStr">
        <is>
          <t>Полная разборка, восстановление базовых деталей, испытания</t>
        </is>
      </c>
      <c r="D18" s="44" t="inlineStr"/>
    </row>
    <row r="19">
      <c r="A19" s="40" t="inlineStr">
        <is>
          <t>✓</t>
        </is>
      </c>
      <c r="B19" s="41" t="inlineStr">
        <is>
          <t>Работа выполнена</t>
        </is>
      </c>
      <c r="C19" s="41" t="inlineStr">
        <is>
          <t>Отмечена в журнале выполнения</t>
        </is>
      </c>
      <c r="D19" s="45" t="inlineStr"/>
    </row>
    <row r="20">
      <c r="A20" s="40" t="inlineStr">
        <is>
          <t>!</t>
        </is>
      </c>
      <c r="B20" s="41" t="inlineStr">
        <is>
          <t>Просрочено</t>
        </is>
      </c>
      <c r="C20" s="41" t="inlineStr">
        <is>
          <t>Плановый месяц прошёл, отметки о выполнении нет</t>
        </is>
      </c>
      <c r="D20" s="46" t="inlineStr"/>
    </row>
    <row r="22">
      <c r="A22" s="13" t="inlineStr">
        <is>
          <t>Если в одном месяце совпадают несколько видов работ, в графике показывается старший: К → Т → ТО (капитальный ремонт включает текущий и ТО).</t>
        </is>
      </c>
    </row>
  </sheetData>
  <pageMargins left="0.75" right="0.75" top="1" bottom="1" header="0.5" footer="0.5"/>
  <headerFooter>
    <oddHeader>&amp;L&amp;8 &amp;K2E75B6Plant Performance · plantperformance.ru&amp;R&amp;8 &amp;A</oddHeader>
    <oddFooter>&amp;L&amp;8 Источник: Plant Performance — система документов и программ для управления заводом · plantperformance.ru&amp;R&amp;8 Стр. &amp;P из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tabColor rgb="00A6A6A6"/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48" customWidth="1" min="1" max="1"/>
    <col width="80" customWidth="1" min="2" max="2"/>
  </cols>
  <sheetData>
    <row r="1">
      <c r="A1" s="1" t="inlineStr">
        <is>
          <t>PLANT PERFORMANCE · plantperformance.ru</t>
        </is>
      </c>
    </row>
    <row r="2" ht="28" customHeight="1">
      <c r="A2" s="24" t="inlineStr">
        <is>
          <t>Что есть в полной системе ТОиР</t>
        </is>
      </c>
    </row>
    <row r="3">
      <c r="A3" s="3" t="inlineStr">
        <is>
          <t>Этот файл — часть системы документов завода Plant Performance</t>
        </is>
      </c>
    </row>
    <row r="5">
      <c r="A5" s="14" t="inlineStr">
        <is>
          <t>Что</t>
        </is>
      </c>
      <c r="B5" s="14" t="inlineStr">
        <is>
          <t>Зачем</t>
        </is>
      </c>
    </row>
    <row r="6">
      <c r="A6" s="40" t="inlineStr">
        <is>
          <t>Реестр оборудования с критичностью и стратегией ТО</t>
        </is>
      </c>
      <c r="B6" s="41" t="inlineStr">
        <is>
          <t>Класс A/B/C определяет стратегию: ППР с мониторингом, ППР, работа до отказа</t>
        </is>
      </c>
    </row>
    <row r="7">
      <c r="A7" s="40" t="inlineStr">
        <is>
          <t>Регламент ТОиР</t>
        </is>
      </c>
      <c r="B7" s="41" t="inlineStr">
        <is>
          <t>Кто планирует, кто выполняет, как принимаются работы, нормы запаса ЗИП</t>
        </is>
      </c>
    </row>
    <row r="8">
      <c r="A8" s="40" t="inlineStr">
        <is>
          <t>Поверка средств измерений</t>
        </is>
      </c>
      <c r="B8" s="41" t="inlineStr">
        <is>
          <t>График поверки и калибровки с напоминаниями о сроках</t>
        </is>
      </c>
    </row>
    <row r="9">
      <c r="A9" s="40" t="inlineStr">
        <is>
          <t>Журнал отказов, MTBF и MTTR</t>
        </is>
      </c>
      <c r="B9" s="41" t="inlineStr">
        <is>
          <t>Время между отказами и на восстановление — по каждому агрегату</t>
        </is>
      </c>
    </row>
    <row r="10">
      <c r="A10" s="40" t="inlineStr">
        <is>
          <t>Чек-листы ТО для ремонтной службы</t>
        </is>
      </c>
      <c r="B10" s="41" t="inlineStr">
        <is>
          <t>Готовые листы на 15 видов оборудования, формат А4 для печати</t>
        </is>
      </c>
    </row>
    <row r="11">
      <c r="A11" s="40" t="inlineStr">
        <is>
          <t>Связь с производством</t>
        </is>
      </c>
      <c r="B11" s="41" t="inlineStr">
        <is>
          <t>Простои из сменных рапортов, OEE, дашборд KPI завода</t>
        </is>
      </c>
    </row>
    <row r="12">
      <c r="A12" s="40" t="inlineStr">
        <is>
          <t>Ещё ~110 документов завода</t>
        </is>
      </c>
      <c r="B12" s="41" t="inlineStr">
        <is>
          <t>Регламенты, бюджет, себестоимость, качество, охрана труда, план ввода на 12 месяцев</t>
        </is>
      </c>
    </row>
    <row r="14">
      <c r="A14" s="47" t="inlineStr">
        <is>
          <t>Подробнее и заказ: plantperformance.ru  ·  Telegram: t.me/plantperformance  ·  info@plantperformance.ru</t>
        </is>
      </c>
    </row>
  </sheetData>
  <hyperlinks>
    <hyperlink xmlns:r="http://schemas.openxmlformats.org/officeDocument/2006/relationships" ref="A14" r:id="rId1"/>
  </hyperlinks>
  <pageMargins left="0.75" right="0.75" top="1" bottom="1" header="0.5" footer="0.5"/>
  <headerFooter>
    <oddHeader>&amp;L&amp;8 &amp;K2E75B6Plant Performance · plantperformance.ru&amp;R&amp;8 &amp;A</oddHeader>
    <oddFooter>&amp;L&amp;8 Источник: Plant Performance — система документов и программ для управления заводом · plantperformance.ru&amp;R&amp;8 Стр. &amp;P из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tabColor rgb="00A6A6A6"/>
    <outlinePr summaryBelow="1" summaryRight="1"/>
    <pageSetUpPr/>
  </sheetPr>
  <dimension ref="A1:AM65"/>
  <sheetViews>
    <sheetView workbookViewId="0">
      <selection activeCell="A1" sqref="A1"/>
    </sheetView>
  </sheetViews>
  <sheetFormatPr baseColWidth="8" defaultRowHeight="15"/>
  <sheetData>
    <row r="1">
      <c r="A1" s="13" t="inlineStr">
        <is>
          <t>Служебный лист: план по месяцам. Не редактируйте.</t>
        </is>
      </c>
    </row>
    <row r="5">
      <c r="B5" t="inlineStr">
        <is>
          <t>Янв</t>
        </is>
      </c>
      <c r="C5" t="inlineStr">
        <is>
          <t>Фев</t>
        </is>
      </c>
      <c r="D5" t="inlineStr">
        <is>
          <t>Мар</t>
        </is>
      </c>
      <c r="E5" t="inlineStr">
        <is>
          <t>Апр</t>
        </is>
      </c>
      <c r="F5" t="inlineStr">
        <is>
          <t>Май</t>
        </is>
      </c>
      <c r="G5" t="inlineStr">
        <is>
          <t>Июн</t>
        </is>
      </c>
      <c r="H5" t="inlineStr">
        <is>
          <t>Июл</t>
        </is>
      </c>
      <c r="I5" t="inlineStr">
        <is>
          <t>Авг</t>
        </is>
      </c>
      <c r="J5" t="inlineStr">
        <is>
          <t>Сен</t>
        </is>
      </c>
      <c r="K5" t="inlineStr">
        <is>
          <t>Окт</t>
        </is>
      </c>
      <c r="L5" t="inlineStr">
        <is>
          <t>Ноя</t>
        </is>
      </c>
      <c r="M5" t="inlineStr">
        <is>
          <t>Дек</t>
        </is>
      </c>
      <c r="O5" t="inlineStr">
        <is>
          <t>ч Янв</t>
        </is>
      </c>
      <c r="P5" t="inlineStr">
        <is>
          <t>ч Фев</t>
        </is>
      </c>
      <c r="Q5" t="inlineStr">
        <is>
          <t>ч Мар</t>
        </is>
      </c>
      <c r="R5" t="inlineStr">
        <is>
          <t>ч Апр</t>
        </is>
      </c>
      <c r="S5" t="inlineStr">
        <is>
          <t>ч Май</t>
        </is>
      </c>
      <c r="T5" t="inlineStr">
        <is>
          <t>ч Июн</t>
        </is>
      </c>
      <c r="U5" t="inlineStr">
        <is>
          <t>ч Июл</t>
        </is>
      </c>
      <c r="V5" t="inlineStr">
        <is>
          <t>ч Авг</t>
        </is>
      </c>
      <c r="W5" t="inlineStr">
        <is>
          <t>ч Сен</t>
        </is>
      </c>
      <c r="X5" t="inlineStr">
        <is>
          <t>ч Окт</t>
        </is>
      </c>
      <c r="Y5" t="inlineStr">
        <is>
          <t>ч Ноя</t>
        </is>
      </c>
      <c r="Z5" t="inlineStr">
        <is>
          <t>ч Дек</t>
        </is>
      </c>
      <c r="AB5" t="inlineStr">
        <is>
          <t>ст Янв</t>
        </is>
      </c>
      <c r="AC5" t="inlineStr">
        <is>
          <t>ст Фев</t>
        </is>
      </c>
      <c r="AD5" t="inlineStr">
        <is>
          <t>ст Мар</t>
        </is>
      </c>
      <c r="AE5" t="inlineStr">
        <is>
          <t>ст Апр</t>
        </is>
      </c>
      <c r="AF5" t="inlineStr">
        <is>
          <t>ст Май</t>
        </is>
      </c>
      <c r="AG5" t="inlineStr">
        <is>
          <t>ст Июн</t>
        </is>
      </c>
      <c r="AH5" t="inlineStr">
        <is>
          <t>ст Июл</t>
        </is>
      </c>
      <c r="AI5" t="inlineStr">
        <is>
          <t>ст Авг</t>
        </is>
      </c>
      <c r="AJ5" t="inlineStr">
        <is>
          <t>ст Сен</t>
        </is>
      </c>
      <c r="AK5" t="inlineStr">
        <is>
          <t>ст Окт</t>
        </is>
      </c>
      <c r="AL5" t="inlineStr">
        <is>
          <t>ст Ноя</t>
        </is>
      </c>
      <c r="AM5" t="inlineStr">
        <is>
          <t>ст Дек</t>
        </is>
      </c>
    </row>
    <row r="6">
      <c r="A6">
        <f>Оборудование!A6</f>
        <v/>
      </c>
      <c r="B6">
        <f>IF(Оборудование!$B6="","",IF(AND(N(Оборудование!P6)&gt;0,ISNUMBER(Оборудование!R6),((Год*12+1)-(YEAR(Оборудование!R6)*12+MONTH(Оборудование!R6)))&gt;0,MOD(((Год*12+1)-(YEAR(Оборудование!R6)*12+MONTH(Оборудование!R6))),MAX(1,N(Оборудование!P6)))=0),"К",IF(AND(N(Оборудование!M6)&gt;0,ISNUMBER(Оборудование!O6),((Год*12+1)-(YEAR(Оборудование!O6)*12+MONTH(Оборудование!O6)))&gt;0,MOD(((Год*12+1)-(YEAR(Оборудование!O6)*12+MONTH(Оборудование!O6))),MAX(1,N(Оборудование!M6)))=0),"Т",IF(AND(N(Оборудование!J6)&gt;0,ISNUMBER(Оборудование!L6),((Год*12+1)-(YEAR(Оборудование!L6)*12+MONTH(Оборудование!L6)))&gt;0,MOD(((Год*12+1)-(YEAR(Оборудование!L6)*12+MONTH(Оборудование!L6))),MAX(1,N(Оборудование!J6)))=0),"ТО",""))))</f>
        <v/>
      </c>
      <c r="C6">
        <f>IF(Оборудование!$B6="","",IF(AND(N(Оборудование!P6)&gt;0,ISNUMBER(Оборудование!R6),((Год*12+2)-(YEAR(Оборудование!R6)*12+MONTH(Оборудование!R6)))&gt;0,MOD(((Год*12+2)-(YEAR(Оборудование!R6)*12+MONTH(Оборудование!R6))),MAX(1,N(Оборудование!P6)))=0),"К",IF(AND(N(Оборудование!M6)&gt;0,ISNUMBER(Оборудование!O6),((Год*12+2)-(YEAR(Оборудование!O6)*12+MONTH(Оборудование!O6)))&gt;0,MOD(((Год*12+2)-(YEAR(Оборудование!O6)*12+MONTH(Оборудование!O6))),MAX(1,N(Оборудование!M6)))=0),"Т",IF(AND(N(Оборудование!J6)&gt;0,ISNUMBER(Оборудование!L6),((Год*12+2)-(YEAR(Оборудование!L6)*12+MONTH(Оборудование!L6)))&gt;0,MOD(((Год*12+2)-(YEAR(Оборудование!L6)*12+MONTH(Оборудование!L6))),MAX(1,N(Оборудование!J6)))=0),"ТО",""))))</f>
        <v/>
      </c>
      <c r="D6">
        <f>IF(Оборудование!$B6="","",IF(AND(N(Оборудование!P6)&gt;0,ISNUMBER(Оборудование!R6),((Год*12+3)-(YEAR(Оборудование!R6)*12+MONTH(Оборудование!R6)))&gt;0,MOD(((Год*12+3)-(YEAR(Оборудование!R6)*12+MONTH(Оборудование!R6))),MAX(1,N(Оборудование!P6)))=0),"К",IF(AND(N(Оборудование!M6)&gt;0,ISNUMBER(Оборудование!O6),((Год*12+3)-(YEAR(Оборудование!O6)*12+MONTH(Оборудование!O6)))&gt;0,MOD(((Год*12+3)-(YEAR(Оборудование!O6)*12+MONTH(Оборудование!O6))),MAX(1,N(Оборудование!M6)))=0),"Т",IF(AND(N(Оборудование!J6)&gt;0,ISNUMBER(Оборудование!L6),((Год*12+3)-(YEAR(Оборудование!L6)*12+MONTH(Оборудование!L6)))&gt;0,MOD(((Год*12+3)-(YEAR(Оборудование!L6)*12+MONTH(Оборудование!L6))),MAX(1,N(Оборудование!J6)))=0),"ТО",""))))</f>
        <v/>
      </c>
      <c r="E6">
        <f>IF(Оборудование!$B6="","",IF(AND(N(Оборудование!P6)&gt;0,ISNUMBER(Оборудование!R6),((Год*12+4)-(YEAR(Оборудование!R6)*12+MONTH(Оборудование!R6)))&gt;0,MOD(((Год*12+4)-(YEAR(Оборудование!R6)*12+MONTH(Оборудование!R6))),MAX(1,N(Оборудование!P6)))=0),"К",IF(AND(N(Оборудование!M6)&gt;0,ISNUMBER(Оборудование!O6),((Год*12+4)-(YEAR(Оборудование!O6)*12+MONTH(Оборудование!O6)))&gt;0,MOD(((Год*12+4)-(YEAR(Оборудование!O6)*12+MONTH(Оборудование!O6))),MAX(1,N(Оборудование!M6)))=0),"Т",IF(AND(N(Оборудование!J6)&gt;0,ISNUMBER(Оборудование!L6),((Год*12+4)-(YEAR(Оборудование!L6)*12+MONTH(Оборудование!L6)))&gt;0,MOD(((Год*12+4)-(YEAR(Оборудование!L6)*12+MONTH(Оборудование!L6))),MAX(1,N(Оборудование!J6)))=0),"ТО",""))))</f>
        <v/>
      </c>
      <c r="F6">
        <f>IF(Оборудование!$B6="","",IF(AND(N(Оборудование!P6)&gt;0,ISNUMBER(Оборудование!R6),((Год*12+5)-(YEAR(Оборудование!R6)*12+MONTH(Оборудование!R6)))&gt;0,MOD(((Год*12+5)-(YEAR(Оборудование!R6)*12+MONTH(Оборудование!R6))),MAX(1,N(Оборудование!P6)))=0),"К",IF(AND(N(Оборудование!M6)&gt;0,ISNUMBER(Оборудование!O6),((Год*12+5)-(YEAR(Оборудование!O6)*12+MONTH(Оборудование!O6)))&gt;0,MOD(((Год*12+5)-(YEAR(Оборудование!O6)*12+MONTH(Оборудование!O6))),MAX(1,N(Оборудование!M6)))=0),"Т",IF(AND(N(Оборудование!J6)&gt;0,ISNUMBER(Оборудование!L6),((Год*12+5)-(YEAR(Оборудование!L6)*12+MONTH(Оборудование!L6)))&gt;0,MOD(((Год*12+5)-(YEAR(Оборудование!L6)*12+MONTH(Оборудование!L6))),MAX(1,N(Оборудование!J6)))=0),"ТО",""))))</f>
        <v/>
      </c>
      <c r="G6">
        <f>IF(Оборудование!$B6="","",IF(AND(N(Оборудование!P6)&gt;0,ISNUMBER(Оборудование!R6),((Год*12+6)-(YEAR(Оборудование!R6)*12+MONTH(Оборудование!R6)))&gt;0,MOD(((Год*12+6)-(YEAR(Оборудование!R6)*12+MONTH(Оборудование!R6))),MAX(1,N(Оборудование!P6)))=0),"К",IF(AND(N(Оборудование!M6)&gt;0,ISNUMBER(Оборудование!O6),((Год*12+6)-(YEAR(Оборудование!O6)*12+MONTH(Оборудование!O6)))&gt;0,MOD(((Год*12+6)-(YEAR(Оборудование!O6)*12+MONTH(Оборудование!O6))),MAX(1,N(Оборудование!M6)))=0),"Т",IF(AND(N(Оборудование!J6)&gt;0,ISNUMBER(Оборудование!L6),((Год*12+6)-(YEAR(Оборудование!L6)*12+MONTH(Оборудование!L6)))&gt;0,MOD(((Год*12+6)-(YEAR(Оборудование!L6)*12+MONTH(Оборудование!L6))),MAX(1,N(Оборудование!J6)))=0),"ТО",""))))</f>
        <v/>
      </c>
      <c r="H6">
        <f>IF(Оборудование!$B6="","",IF(AND(N(Оборудование!P6)&gt;0,ISNUMBER(Оборудование!R6),((Год*12+7)-(YEAR(Оборудование!R6)*12+MONTH(Оборудование!R6)))&gt;0,MOD(((Год*12+7)-(YEAR(Оборудование!R6)*12+MONTH(Оборудование!R6))),MAX(1,N(Оборудование!P6)))=0),"К",IF(AND(N(Оборудование!M6)&gt;0,ISNUMBER(Оборудование!O6),((Год*12+7)-(YEAR(Оборудование!O6)*12+MONTH(Оборудование!O6)))&gt;0,MOD(((Год*12+7)-(YEAR(Оборудование!O6)*12+MONTH(Оборудование!O6))),MAX(1,N(Оборудование!M6)))=0),"Т",IF(AND(N(Оборудование!J6)&gt;0,ISNUMBER(Оборудование!L6),((Год*12+7)-(YEAR(Оборудование!L6)*12+MONTH(Оборудование!L6)))&gt;0,MOD(((Год*12+7)-(YEAR(Оборудование!L6)*12+MONTH(Оборудование!L6))),MAX(1,N(Оборудование!J6)))=0),"ТО",""))))</f>
        <v/>
      </c>
      <c r="I6">
        <f>IF(Оборудование!$B6="","",IF(AND(N(Оборудование!P6)&gt;0,ISNUMBER(Оборудование!R6),((Год*12+8)-(YEAR(Оборудование!R6)*12+MONTH(Оборудование!R6)))&gt;0,MOD(((Год*12+8)-(YEAR(Оборудование!R6)*12+MONTH(Оборудование!R6))),MAX(1,N(Оборудование!P6)))=0),"К",IF(AND(N(Оборудование!M6)&gt;0,ISNUMBER(Оборудование!O6),((Год*12+8)-(YEAR(Оборудование!O6)*12+MONTH(Оборудование!O6)))&gt;0,MOD(((Год*12+8)-(YEAR(Оборудование!O6)*12+MONTH(Оборудование!O6))),MAX(1,N(Оборудование!M6)))=0),"Т",IF(AND(N(Оборудование!J6)&gt;0,ISNUMBER(Оборудование!L6),((Год*12+8)-(YEAR(Оборудование!L6)*12+MONTH(Оборудование!L6)))&gt;0,MOD(((Год*12+8)-(YEAR(Оборудование!L6)*12+MONTH(Оборудование!L6))),MAX(1,N(Оборудование!J6)))=0),"ТО",""))))</f>
        <v/>
      </c>
      <c r="J6">
        <f>IF(Оборудование!$B6="","",IF(AND(N(Оборудование!P6)&gt;0,ISNUMBER(Оборудование!R6),((Год*12+9)-(YEAR(Оборудование!R6)*12+MONTH(Оборудование!R6)))&gt;0,MOD(((Год*12+9)-(YEAR(Оборудование!R6)*12+MONTH(Оборудование!R6))),MAX(1,N(Оборудование!P6)))=0),"К",IF(AND(N(Оборудование!M6)&gt;0,ISNUMBER(Оборудование!O6),((Год*12+9)-(YEAR(Оборудование!O6)*12+MONTH(Оборудование!O6)))&gt;0,MOD(((Год*12+9)-(YEAR(Оборудование!O6)*12+MONTH(Оборудование!O6))),MAX(1,N(Оборудование!M6)))=0),"Т",IF(AND(N(Оборудование!J6)&gt;0,ISNUMBER(Оборудование!L6),((Год*12+9)-(YEAR(Оборудование!L6)*12+MONTH(Оборудование!L6)))&gt;0,MOD(((Год*12+9)-(YEAR(Оборудование!L6)*12+MONTH(Оборудование!L6))),MAX(1,N(Оборудование!J6)))=0),"ТО",""))))</f>
        <v/>
      </c>
      <c r="K6">
        <f>IF(Оборудование!$B6="","",IF(AND(N(Оборудование!P6)&gt;0,ISNUMBER(Оборудование!R6),((Год*12+10)-(YEAR(Оборудование!R6)*12+MONTH(Оборудование!R6)))&gt;0,MOD(((Год*12+10)-(YEAR(Оборудование!R6)*12+MONTH(Оборудование!R6))),MAX(1,N(Оборудование!P6)))=0),"К",IF(AND(N(Оборудование!M6)&gt;0,ISNUMBER(Оборудование!O6),((Год*12+10)-(YEAR(Оборудование!O6)*12+MONTH(Оборудование!O6)))&gt;0,MOD(((Год*12+10)-(YEAR(Оборудование!O6)*12+MONTH(Оборудование!O6))),MAX(1,N(Оборудование!M6)))=0),"Т",IF(AND(N(Оборудование!J6)&gt;0,ISNUMBER(Оборудование!L6),((Год*12+10)-(YEAR(Оборудование!L6)*12+MONTH(Оборудование!L6)))&gt;0,MOD(((Год*12+10)-(YEAR(Оборудование!L6)*12+MONTH(Оборудование!L6))),MAX(1,N(Оборудование!J6)))=0),"ТО",""))))</f>
        <v/>
      </c>
      <c r="L6">
        <f>IF(Оборудование!$B6="","",IF(AND(N(Оборудование!P6)&gt;0,ISNUMBER(Оборудование!R6),((Год*12+11)-(YEAR(Оборудование!R6)*12+MONTH(Оборудование!R6)))&gt;0,MOD(((Год*12+11)-(YEAR(Оборудование!R6)*12+MONTH(Оборудование!R6))),MAX(1,N(Оборудование!P6)))=0),"К",IF(AND(N(Оборудование!M6)&gt;0,ISNUMBER(Оборудование!O6),((Год*12+11)-(YEAR(Оборудование!O6)*12+MONTH(Оборудование!O6)))&gt;0,MOD(((Год*12+11)-(YEAR(Оборудование!O6)*12+MONTH(Оборудование!O6))),MAX(1,N(Оборудование!M6)))=0),"Т",IF(AND(N(Оборудование!J6)&gt;0,ISNUMBER(Оборудование!L6),((Год*12+11)-(YEAR(Оборудование!L6)*12+MONTH(Оборудование!L6)))&gt;0,MOD(((Год*12+11)-(YEAR(Оборудование!L6)*12+MONTH(Оборудование!L6))),MAX(1,N(Оборудование!J6)))=0),"ТО",""))))</f>
        <v/>
      </c>
      <c r="M6">
        <f>IF(Оборудование!$B6="","",IF(AND(N(Оборудование!P6)&gt;0,ISNUMBER(Оборудование!R6),((Год*12+12)-(YEAR(Оборудование!R6)*12+MONTH(Оборудование!R6)))&gt;0,MOD(((Год*12+12)-(YEAR(Оборудование!R6)*12+MONTH(Оборудование!R6))),MAX(1,N(Оборудование!P6)))=0),"К",IF(AND(N(Оборудование!M6)&gt;0,ISNUMBER(Оборудование!O6),((Год*12+12)-(YEAR(Оборудование!O6)*12+MONTH(Оборудование!O6)))&gt;0,MOD(((Год*12+12)-(YEAR(Оборудование!O6)*12+MONTH(Оборудование!O6))),MAX(1,N(Оборудование!M6)))=0),"Т",IF(AND(N(Оборудование!J6)&gt;0,ISNUMBER(Оборудование!L6),((Год*12+12)-(YEAR(Оборудование!L6)*12+MONTH(Оборудование!L6)))&gt;0,MOD(((Год*12+12)-(YEAR(Оборудование!L6)*12+MONTH(Оборудование!L6))),MAX(1,N(Оборудование!J6)))=0),"ТО",""))))</f>
        <v/>
      </c>
      <c r="O6">
        <f>IF(B6="",0,IF(B6="К",N(Оборудование!$Q6),IF(B6="Т",N(Оборудование!$N6),N(Оборудование!$K6))))</f>
        <v/>
      </c>
      <c r="P6">
        <f>IF(C6="",0,IF(C6="К",N(Оборудование!$Q6),IF(C6="Т",N(Оборудование!$N6),N(Оборудование!$K6))))</f>
        <v/>
      </c>
      <c r="Q6">
        <f>IF(D6="",0,IF(D6="К",N(Оборудование!$Q6),IF(D6="Т",N(Оборудование!$N6),N(Оборудование!$K6))))</f>
        <v/>
      </c>
      <c r="R6">
        <f>IF(E6="",0,IF(E6="К",N(Оборудование!$Q6),IF(E6="Т",N(Оборудование!$N6),N(Оборудование!$K6))))</f>
        <v/>
      </c>
      <c r="S6">
        <f>IF(F6="",0,IF(F6="К",N(Оборудование!$Q6),IF(F6="Т",N(Оборудование!$N6),N(Оборудование!$K6))))</f>
        <v/>
      </c>
      <c r="T6">
        <f>IF(G6="",0,IF(G6="К",N(Оборудование!$Q6),IF(G6="Т",N(Оборудование!$N6),N(Оборудование!$K6))))</f>
        <v/>
      </c>
      <c r="U6">
        <f>IF(H6="",0,IF(H6="К",N(Оборудование!$Q6),IF(H6="Т",N(Оборудование!$N6),N(Оборудование!$K6))))</f>
        <v/>
      </c>
      <c r="V6">
        <f>IF(I6="",0,IF(I6="К",N(Оборудование!$Q6),IF(I6="Т",N(Оборудование!$N6),N(Оборудование!$K6))))</f>
        <v/>
      </c>
      <c r="W6">
        <f>IF(J6="",0,IF(J6="К",N(Оборудование!$Q6),IF(J6="Т",N(Оборудование!$N6),N(Оборудование!$K6))))</f>
        <v/>
      </c>
      <c r="X6">
        <f>IF(K6="",0,IF(K6="К",N(Оборудование!$Q6),IF(K6="Т",N(Оборудование!$N6),N(Оборудование!$K6))))</f>
        <v/>
      </c>
      <c r="Y6">
        <f>IF(L6="",0,IF(L6="К",N(Оборудование!$Q6),IF(L6="Т",N(Оборудование!$N6),N(Оборудование!$K6))))</f>
        <v/>
      </c>
      <c r="Z6">
        <f>IF(M6="",0,IF(M6="К",N(Оборудование!$Q6),IF(M6="Т",N(Оборудование!$N6),N(Оборудование!$K6))))</f>
        <v/>
      </c>
      <c r="AB6">
        <f>IF(B6="","",IF(COUNTIF('Журнал выполнения'!$H$6:$H$405,$A6&amp;"|"&amp;TEXT(DATE(Год,1,1),"YYYYMM"))&gt;0,"В",IF(EOMONTH(DATE(Год,1,1),0)&lt;ОтчДата,"Х","П")))</f>
        <v/>
      </c>
      <c r="AC6">
        <f>IF(C6="","",IF(COUNTIF('Журнал выполнения'!$H$6:$H$405,$A6&amp;"|"&amp;TEXT(DATE(Год,2,1),"YYYYMM"))&gt;0,"В",IF(EOMONTH(DATE(Год,2,1),0)&lt;ОтчДата,"Х","П")))</f>
        <v/>
      </c>
      <c r="AD6">
        <f>IF(D6="","",IF(COUNTIF('Журнал выполнения'!$H$6:$H$405,$A6&amp;"|"&amp;TEXT(DATE(Год,3,1),"YYYYMM"))&gt;0,"В",IF(EOMONTH(DATE(Год,3,1),0)&lt;ОтчДата,"Х","П")))</f>
        <v/>
      </c>
      <c r="AE6">
        <f>IF(E6="","",IF(COUNTIF('Журнал выполнения'!$H$6:$H$405,$A6&amp;"|"&amp;TEXT(DATE(Год,4,1),"YYYYMM"))&gt;0,"В",IF(EOMONTH(DATE(Год,4,1),0)&lt;ОтчДата,"Х","П")))</f>
        <v/>
      </c>
      <c r="AF6">
        <f>IF(F6="","",IF(COUNTIF('Журнал выполнения'!$H$6:$H$405,$A6&amp;"|"&amp;TEXT(DATE(Год,5,1),"YYYYMM"))&gt;0,"В",IF(EOMONTH(DATE(Год,5,1),0)&lt;ОтчДата,"Х","П")))</f>
        <v/>
      </c>
      <c r="AG6">
        <f>IF(G6="","",IF(COUNTIF('Журнал выполнения'!$H$6:$H$405,$A6&amp;"|"&amp;TEXT(DATE(Год,6,1),"YYYYMM"))&gt;0,"В",IF(EOMONTH(DATE(Год,6,1),0)&lt;ОтчДата,"Х","П")))</f>
        <v/>
      </c>
      <c r="AH6">
        <f>IF(H6="","",IF(COUNTIF('Журнал выполнения'!$H$6:$H$405,$A6&amp;"|"&amp;TEXT(DATE(Год,7,1),"YYYYMM"))&gt;0,"В",IF(EOMONTH(DATE(Год,7,1),0)&lt;ОтчДата,"Х","П")))</f>
        <v/>
      </c>
      <c r="AI6">
        <f>IF(I6="","",IF(COUNTIF('Журнал выполнения'!$H$6:$H$405,$A6&amp;"|"&amp;TEXT(DATE(Год,8,1),"YYYYMM"))&gt;0,"В",IF(EOMONTH(DATE(Год,8,1),0)&lt;ОтчДата,"Х","П")))</f>
        <v/>
      </c>
      <c r="AJ6">
        <f>IF(J6="","",IF(COUNTIF('Журнал выполнения'!$H$6:$H$405,$A6&amp;"|"&amp;TEXT(DATE(Год,9,1),"YYYYMM"))&gt;0,"В",IF(EOMONTH(DATE(Год,9,1),0)&lt;ОтчДата,"Х","П")))</f>
        <v/>
      </c>
      <c r="AK6">
        <f>IF(K6="","",IF(COUNTIF('Журнал выполнения'!$H$6:$H$405,$A6&amp;"|"&amp;TEXT(DATE(Год,10,1),"YYYYMM"))&gt;0,"В",IF(EOMONTH(DATE(Год,10,1),0)&lt;ОтчДата,"Х","П")))</f>
        <v/>
      </c>
      <c r="AL6">
        <f>IF(L6="","",IF(COUNTIF('Журнал выполнения'!$H$6:$H$405,$A6&amp;"|"&amp;TEXT(DATE(Год,11,1),"YYYYMM"))&gt;0,"В",IF(EOMONTH(DATE(Год,11,1),0)&lt;ОтчДата,"Х","П")))</f>
        <v/>
      </c>
      <c r="AM6">
        <f>IF(M6="","",IF(COUNTIF('Журнал выполнения'!$H$6:$H$405,$A6&amp;"|"&amp;TEXT(DATE(Год,12,1),"YYYYMM"))&gt;0,"В",IF(EOMONTH(DATE(Год,12,1),0)&lt;ОтчДата,"Х","П")))</f>
        <v/>
      </c>
    </row>
    <row r="7">
      <c r="A7">
        <f>Оборудование!A7</f>
        <v/>
      </c>
      <c r="B7">
        <f>IF(Оборудование!$B7="","",IF(AND(N(Оборудование!P7)&gt;0,ISNUMBER(Оборудование!R7),((Год*12+1)-(YEAR(Оборудование!R7)*12+MONTH(Оборудование!R7)))&gt;0,MOD(((Год*12+1)-(YEAR(Оборудование!R7)*12+MONTH(Оборудование!R7))),MAX(1,N(Оборудование!P7)))=0),"К",IF(AND(N(Оборудование!M7)&gt;0,ISNUMBER(Оборудование!O7),((Год*12+1)-(YEAR(Оборудование!O7)*12+MONTH(Оборудование!O7)))&gt;0,MOD(((Год*12+1)-(YEAR(Оборудование!O7)*12+MONTH(Оборудование!O7))),MAX(1,N(Оборудование!M7)))=0),"Т",IF(AND(N(Оборудование!J7)&gt;0,ISNUMBER(Оборудование!L7),((Год*12+1)-(YEAR(Оборудование!L7)*12+MONTH(Оборудование!L7)))&gt;0,MOD(((Год*12+1)-(YEAR(Оборудование!L7)*12+MONTH(Оборудование!L7))),MAX(1,N(Оборудование!J7)))=0),"ТО",""))))</f>
        <v/>
      </c>
      <c r="C7">
        <f>IF(Оборудование!$B7="","",IF(AND(N(Оборудование!P7)&gt;0,ISNUMBER(Оборудование!R7),((Год*12+2)-(YEAR(Оборудование!R7)*12+MONTH(Оборудование!R7)))&gt;0,MOD(((Год*12+2)-(YEAR(Оборудование!R7)*12+MONTH(Оборудование!R7))),MAX(1,N(Оборудование!P7)))=0),"К",IF(AND(N(Оборудование!M7)&gt;0,ISNUMBER(Оборудование!O7),((Год*12+2)-(YEAR(Оборудование!O7)*12+MONTH(Оборудование!O7)))&gt;0,MOD(((Год*12+2)-(YEAR(Оборудование!O7)*12+MONTH(Оборудование!O7))),MAX(1,N(Оборудование!M7)))=0),"Т",IF(AND(N(Оборудование!J7)&gt;0,ISNUMBER(Оборудование!L7),((Год*12+2)-(YEAR(Оборудование!L7)*12+MONTH(Оборудование!L7)))&gt;0,MOD(((Год*12+2)-(YEAR(Оборудование!L7)*12+MONTH(Оборудование!L7))),MAX(1,N(Оборудование!J7)))=0),"ТО",""))))</f>
        <v/>
      </c>
      <c r="D7">
        <f>IF(Оборудование!$B7="","",IF(AND(N(Оборудование!P7)&gt;0,ISNUMBER(Оборудование!R7),((Год*12+3)-(YEAR(Оборудование!R7)*12+MONTH(Оборудование!R7)))&gt;0,MOD(((Год*12+3)-(YEAR(Оборудование!R7)*12+MONTH(Оборудование!R7))),MAX(1,N(Оборудование!P7)))=0),"К",IF(AND(N(Оборудование!M7)&gt;0,ISNUMBER(Оборудование!O7),((Год*12+3)-(YEAR(Оборудование!O7)*12+MONTH(Оборудование!O7)))&gt;0,MOD(((Год*12+3)-(YEAR(Оборудование!O7)*12+MONTH(Оборудование!O7))),MAX(1,N(Оборудование!M7)))=0),"Т",IF(AND(N(Оборудование!J7)&gt;0,ISNUMBER(Оборудование!L7),((Год*12+3)-(YEAR(Оборудование!L7)*12+MONTH(Оборудование!L7)))&gt;0,MOD(((Год*12+3)-(YEAR(Оборудование!L7)*12+MONTH(Оборудование!L7))),MAX(1,N(Оборудование!J7)))=0),"ТО",""))))</f>
        <v/>
      </c>
      <c r="E7">
        <f>IF(Оборудование!$B7="","",IF(AND(N(Оборудование!P7)&gt;0,ISNUMBER(Оборудование!R7),((Год*12+4)-(YEAR(Оборудование!R7)*12+MONTH(Оборудование!R7)))&gt;0,MOD(((Год*12+4)-(YEAR(Оборудование!R7)*12+MONTH(Оборудование!R7))),MAX(1,N(Оборудование!P7)))=0),"К",IF(AND(N(Оборудование!M7)&gt;0,ISNUMBER(Оборудование!O7),((Год*12+4)-(YEAR(Оборудование!O7)*12+MONTH(Оборудование!O7)))&gt;0,MOD(((Год*12+4)-(YEAR(Оборудование!O7)*12+MONTH(Оборудование!O7))),MAX(1,N(Оборудование!M7)))=0),"Т",IF(AND(N(Оборудование!J7)&gt;0,ISNUMBER(Оборудование!L7),((Год*12+4)-(YEAR(Оборудование!L7)*12+MONTH(Оборудование!L7)))&gt;0,MOD(((Год*12+4)-(YEAR(Оборудование!L7)*12+MONTH(Оборудование!L7))),MAX(1,N(Оборудование!J7)))=0),"ТО",""))))</f>
        <v/>
      </c>
      <c r="F7">
        <f>IF(Оборудование!$B7="","",IF(AND(N(Оборудование!P7)&gt;0,ISNUMBER(Оборудование!R7),((Год*12+5)-(YEAR(Оборудование!R7)*12+MONTH(Оборудование!R7)))&gt;0,MOD(((Год*12+5)-(YEAR(Оборудование!R7)*12+MONTH(Оборудование!R7))),MAX(1,N(Оборудование!P7)))=0),"К",IF(AND(N(Оборудование!M7)&gt;0,ISNUMBER(Оборудование!O7),((Год*12+5)-(YEAR(Оборудование!O7)*12+MONTH(Оборудование!O7)))&gt;0,MOD(((Год*12+5)-(YEAR(Оборудование!O7)*12+MONTH(Оборудование!O7))),MAX(1,N(Оборудование!M7)))=0),"Т",IF(AND(N(Оборудование!J7)&gt;0,ISNUMBER(Оборудование!L7),((Год*12+5)-(YEAR(Оборудование!L7)*12+MONTH(Оборудование!L7)))&gt;0,MOD(((Год*12+5)-(YEAR(Оборудование!L7)*12+MONTH(Оборудование!L7))),MAX(1,N(Оборудование!J7)))=0),"ТО",""))))</f>
        <v/>
      </c>
      <c r="G7">
        <f>IF(Оборудование!$B7="","",IF(AND(N(Оборудование!P7)&gt;0,ISNUMBER(Оборудование!R7),((Год*12+6)-(YEAR(Оборудование!R7)*12+MONTH(Оборудование!R7)))&gt;0,MOD(((Год*12+6)-(YEAR(Оборудование!R7)*12+MONTH(Оборудование!R7))),MAX(1,N(Оборудование!P7)))=0),"К",IF(AND(N(Оборудование!M7)&gt;0,ISNUMBER(Оборудование!O7),((Год*12+6)-(YEAR(Оборудование!O7)*12+MONTH(Оборудование!O7)))&gt;0,MOD(((Год*12+6)-(YEAR(Оборудование!O7)*12+MONTH(Оборудование!O7))),MAX(1,N(Оборудование!M7)))=0),"Т",IF(AND(N(Оборудование!J7)&gt;0,ISNUMBER(Оборудование!L7),((Год*12+6)-(YEAR(Оборудование!L7)*12+MONTH(Оборудование!L7)))&gt;0,MOD(((Год*12+6)-(YEAR(Оборудование!L7)*12+MONTH(Оборудование!L7))),MAX(1,N(Оборудование!J7)))=0),"ТО",""))))</f>
        <v/>
      </c>
      <c r="H7">
        <f>IF(Оборудование!$B7="","",IF(AND(N(Оборудование!P7)&gt;0,ISNUMBER(Оборудование!R7),((Год*12+7)-(YEAR(Оборудование!R7)*12+MONTH(Оборудование!R7)))&gt;0,MOD(((Год*12+7)-(YEAR(Оборудование!R7)*12+MONTH(Оборудование!R7))),MAX(1,N(Оборудование!P7)))=0),"К",IF(AND(N(Оборудование!M7)&gt;0,ISNUMBER(Оборудование!O7),((Год*12+7)-(YEAR(Оборудование!O7)*12+MONTH(Оборудование!O7)))&gt;0,MOD(((Год*12+7)-(YEAR(Оборудование!O7)*12+MONTH(Оборудование!O7))),MAX(1,N(Оборудование!M7)))=0),"Т",IF(AND(N(Оборудование!J7)&gt;0,ISNUMBER(Оборудование!L7),((Год*12+7)-(YEAR(Оборудование!L7)*12+MONTH(Оборудование!L7)))&gt;0,MOD(((Год*12+7)-(YEAR(Оборудование!L7)*12+MONTH(Оборудование!L7))),MAX(1,N(Оборудование!J7)))=0),"ТО",""))))</f>
        <v/>
      </c>
      <c r="I7">
        <f>IF(Оборудование!$B7="","",IF(AND(N(Оборудование!P7)&gt;0,ISNUMBER(Оборудование!R7),((Год*12+8)-(YEAR(Оборудование!R7)*12+MONTH(Оборудование!R7)))&gt;0,MOD(((Год*12+8)-(YEAR(Оборудование!R7)*12+MONTH(Оборудование!R7))),MAX(1,N(Оборудование!P7)))=0),"К",IF(AND(N(Оборудование!M7)&gt;0,ISNUMBER(Оборудование!O7),((Год*12+8)-(YEAR(Оборудование!O7)*12+MONTH(Оборудование!O7)))&gt;0,MOD(((Год*12+8)-(YEAR(Оборудование!O7)*12+MONTH(Оборудование!O7))),MAX(1,N(Оборудование!M7)))=0),"Т",IF(AND(N(Оборудование!J7)&gt;0,ISNUMBER(Оборудование!L7),((Год*12+8)-(YEAR(Оборудование!L7)*12+MONTH(Оборудование!L7)))&gt;0,MOD(((Год*12+8)-(YEAR(Оборудование!L7)*12+MONTH(Оборудование!L7))),MAX(1,N(Оборудование!J7)))=0),"ТО",""))))</f>
        <v/>
      </c>
      <c r="J7">
        <f>IF(Оборудование!$B7="","",IF(AND(N(Оборудование!P7)&gt;0,ISNUMBER(Оборудование!R7),((Год*12+9)-(YEAR(Оборудование!R7)*12+MONTH(Оборудование!R7)))&gt;0,MOD(((Год*12+9)-(YEAR(Оборудование!R7)*12+MONTH(Оборудование!R7))),MAX(1,N(Оборудование!P7)))=0),"К",IF(AND(N(Оборудование!M7)&gt;0,ISNUMBER(Оборудование!O7),((Год*12+9)-(YEAR(Оборудование!O7)*12+MONTH(Оборудование!O7)))&gt;0,MOD(((Год*12+9)-(YEAR(Оборудование!O7)*12+MONTH(Оборудование!O7))),MAX(1,N(Оборудование!M7)))=0),"Т",IF(AND(N(Оборудование!J7)&gt;0,ISNUMBER(Оборудование!L7),((Год*12+9)-(YEAR(Оборудование!L7)*12+MONTH(Оборудование!L7)))&gt;0,MOD(((Год*12+9)-(YEAR(Оборудование!L7)*12+MONTH(Оборудование!L7))),MAX(1,N(Оборудование!J7)))=0),"ТО",""))))</f>
        <v/>
      </c>
      <c r="K7">
        <f>IF(Оборудование!$B7="","",IF(AND(N(Оборудование!P7)&gt;0,ISNUMBER(Оборудование!R7),((Год*12+10)-(YEAR(Оборудование!R7)*12+MONTH(Оборудование!R7)))&gt;0,MOD(((Год*12+10)-(YEAR(Оборудование!R7)*12+MONTH(Оборудование!R7))),MAX(1,N(Оборудование!P7)))=0),"К",IF(AND(N(Оборудование!M7)&gt;0,ISNUMBER(Оборудование!O7),((Год*12+10)-(YEAR(Оборудование!O7)*12+MONTH(Оборудование!O7)))&gt;0,MOD(((Год*12+10)-(YEAR(Оборудование!O7)*12+MONTH(Оборудование!O7))),MAX(1,N(Оборудование!M7)))=0),"Т",IF(AND(N(Оборудование!J7)&gt;0,ISNUMBER(Оборудование!L7),((Год*12+10)-(YEAR(Оборудование!L7)*12+MONTH(Оборудование!L7)))&gt;0,MOD(((Год*12+10)-(YEAR(Оборудование!L7)*12+MONTH(Оборудование!L7))),MAX(1,N(Оборудование!J7)))=0),"ТО",""))))</f>
        <v/>
      </c>
      <c r="L7">
        <f>IF(Оборудование!$B7="","",IF(AND(N(Оборудование!P7)&gt;0,ISNUMBER(Оборудование!R7),((Год*12+11)-(YEAR(Оборудование!R7)*12+MONTH(Оборудование!R7)))&gt;0,MOD(((Год*12+11)-(YEAR(Оборудование!R7)*12+MONTH(Оборудование!R7))),MAX(1,N(Оборудование!P7)))=0),"К",IF(AND(N(Оборудование!M7)&gt;0,ISNUMBER(Оборудование!O7),((Год*12+11)-(YEAR(Оборудование!O7)*12+MONTH(Оборудование!O7)))&gt;0,MOD(((Год*12+11)-(YEAR(Оборудование!O7)*12+MONTH(Оборудование!O7))),MAX(1,N(Оборудование!M7)))=0),"Т",IF(AND(N(Оборудование!J7)&gt;0,ISNUMBER(Оборудование!L7),((Год*12+11)-(YEAR(Оборудование!L7)*12+MONTH(Оборудование!L7)))&gt;0,MOD(((Год*12+11)-(YEAR(Оборудование!L7)*12+MONTH(Оборудование!L7))),MAX(1,N(Оборудование!J7)))=0),"ТО",""))))</f>
        <v/>
      </c>
      <c r="M7">
        <f>IF(Оборудование!$B7="","",IF(AND(N(Оборудование!P7)&gt;0,ISNUMBER(Оборудование!R7),((Год*12+12)-(YEAR(Оборудование!R7)*12+MONTH(Оборудование!R7)))&gt;0,MOD(((Год*12+12)-(YEAR(Оборудование!R7)*12+MONTH(Оборудование!R7))),MAX(1,N(Оборудование!P7)))=0),"К",IF(AND(N(Оборудование!M7)&gt;0,ISNUMBER(Оборудование!O7),((Год*12+12)-(YEAR(Оборудование!O7)*12+MONTH(Оборудование!O7)))&gt;0,MOD(((Год*12+12)-(YEAR(Оборудование!O7)*12+MONTH(Оборудование!O7))),MAX(1,N(Оборудование!M7)))=0),"Т",IF(AND(N(Оборудование!J7)&gt;0,ISNUMBER(Оборудование!L7),((Год*12+12)-(YEAR(Оборудование!L7)*12+MONTH(Оборудование!L7)))&gt;0,MOD(((Год*12+12)-(YEAR(Оборудование!L7)*12+MONTH(Оборудование!L7))),MAX(1,N(Оборудование!J7)))=0),"ТО",""))))</f>
        <v/>
      </c>
      <c r="O7">
        <f>IF(B7="",0,IF(B7="К",N(Оборудование!$Q7),IF(B7="Т",N(Оборудование!$N7),N(Оборудование!$K7))))</f>
        <v/>
      </c>
      <c r="P7">
        <f>IF(C7="",0,IF(C7="К",N(Оборудование!$Q7),IF(C7="Т",N(Оборудование!$N7),N(Оборудование!$K7))))</f>
        <v/>
      </c>
      <c r="Q7">
        <f>IF(D7="",0,IF(D7="К",N(Оборудование!$Q7),IF(D7="Т",N(Оборудование!$N7),N(Оборудование!$K7))))</f>
        <v/>
      </c>
      <c r="R7">
        <f>IF(E7="",0,IF(E7="К",N(Оборудование!$Q7),IF(E7="Т",N(Оборудование!$N7),N(Оборудование!$K7))))</f>
        <v/>
      </c>
      <c r="S7">
        <f>IF(F7="",0,IF(F7="К",N(Оборудование!$Q7),IF(F7="Т",N(Оборудование!$N7),N(Оборудование!$K7))))</f>
        <v/>
      </c>
      <c r="T7">
        <f>IF(G7="",0,IF(G7="К",N(Оборудование!$Q7),IF(G7="Т",N(Оборудование!$N7),N(Оборудование!$K7))))</f>
        <v/>
      </c>
      <c r="U7">
        <f>IF(H7="",0,IF(H7="К",N(Оборудование!$Q7),IF(H7="Т",N(Оборудование!$N7),N(Оборудование!$K7))))</f>
        <v/>
      </c>
      <c r="V7">
        <f>IF(I7="",0,IF(I7="К",N(Оборудование!$Q7),IF(I7="Т",N(Оборудование!$N7),N(Оборудование!$K7))))</f>
        <v/>
      </c>
      <c r="W7">
        <f>IF(J7="",0,IF(J7="К",N(Оборудование!$Q7),IF(J7="Т",N(Оборудование!$N7),N(Оборудование!$K7))))</f>
        <v/>
      </c>
      <c r="X7">
        <f>IF(K7="",0,IF(K7="К",N(Оборудование!$Q7),IF(K7="Т",N(Оборудование!$N7),N(Оборудование!$K7))))</f>
        <v/>
      </c>
      <c r="Y7">
        <f>IF(L7="",0,IF(L7="К",N(Оборудование!$Q7),IF(L7="Т",N(Оборудование!$N7),N(Оборудование!$K7))))</f>
        <v/>
      </c>
      <c r="Z7">
        <f>IF(M7="",0,IF(M7="К",N(Оборудование!$Q7),IF(M7="Т",N(Оборудование!$N7),N(Оборудование!$K7))))</f>
        <v/>
      </c>
      <c r="AB7">
        <f>IF(B7="","",IF(COUNTIF('Журнал выполнения'!$H$6:$H$405,$A7&amp;"|"&amp;TEXT(DATE(Год,1,1),"YYYYMM"))&gt;0,"В",IF(EOMONTH(DATE(Год,1,1),0)&lt;ОтчДата,"Х","П")))</f>
        <v/>
      </c>
      <c r="AC7">
        <f>IF(C7="","",IF(COUNTIF('Журнал выполнения'!$H$6:$H$405,$A7&amp;"|"&amp;TEXT(DATE(Год,2,1),"YYYYMM"))&gt;0,"В",IF(EOMONTH(DATE(Год,2,1),0)&lt;ОтчДата,"Х","П")))</f>
        <v/>
      </c>
      <c r="AD7">
        <f>IF(D7="","",IF(COUNTIF('Журнал выполнения'!$H$6:$H$405,$A7&amp;"|"&amp;TEXT(DATE(Год,3,1),"YYYYMM"))&gt;0,"В",IF(EOMONTH(DATE(Год,3,1),0)&lt;ОтчДата,"Х","П")))</f>
        <v/>
      </c>
      <c r="AE7">
        <f>IF(E7="","",IF(COUNTIF('Журнал выполнения'!$H$6:$H$405,$A7&amp;"|"&amp;TEXT(DATE(Год,4,1),"YYYYMM"))&gt;0,"В",IF(EOMONTH(DATE(Год,4,1),0)&lt;ОтчДата,"Х","П")))</f>
        <v/>
      </c>
      <c r="AF7">
        <f>IF(F7="","",IF(COUNTIF('Журнал выполнения'!$H$6:$H$405,$A7&amp;"|"&amp;TEXT(DATE(Год,5,1),"YYYYMM"))&gt;0,"В",IF(EOMONTH(DATE(Год,5,1),0)&lt;ОтчДата,"Х","П")))</f>
        <v/>
      </c>
      <c r="AG7">
        <f>IF(G7="","",IF(COUNTIF('Журнал выполнения'!$H$6:$H$405,$A7&amp;"|"&amp;TEXT(DATE(Год,6,1),"YYYYMM"))&gt;0,"В",IF(EOMONTH(DATE(Год,6,1),0)&lt;ОтчДата,"Х","П")))</f>
        <v/>
      </c>
      <c r="AH7">
        <f>IF(H7="","",IF(COUNTIF('Журнал выполнения'!$H$6:$H$405,$A7&amp;"|"&amp;TEXT(DATE(Год,7,1),"YYYYMM"))&gt;0,"В",IF(EOMONTH(DATE(Год,7,1),0)&lt;ОтчДата,"Х","П")))</f>
        <v/>
      </c>
      <c r="AI7">
        <f>IF(I7="","",IF(COUNTIF('Журнал выполнения'!$H$6:$H$405,$A7&amp;"|"&amp;TEXT(DATE(Год,8,1),"YYYYMM"))&gt;0,"В",IF(EOMONTH(DATE(Год,8,1),0)&lt;ОтчДата,"Х","П")))</f>
        <v/>
      </c>
      <c r="AJ7">
        <f>IF(J7="","",IF(COUNTIF('Журнал выполнения'!$H$6:$H$405,$A7&amp;"|"&amp;TEXT(DATE(Год,9,1),"YYYYMM"))&gt;0,"В",IF(EOMONTH(DATE(Год,9,1),0)&lt;ОтчДата,"Х","П")))</f>
        <v/>
      </c>
      <c r="AK7">
        <f>IF(K7="","",IF(COUNTIF('Журнал выполнения'!$H$6:$H$405,$A7&amp;"|"&amp;TEXT(DATE(Год,10,1),"YYYYMM"))&gt;0,"В",IF(EOMONTH(DATE(Год,10,1),0)&lt;ОтчДата,"Х","П")))</f>
        <v/>
      </c>
      <c r="AL7">
        <f>IF(L7="","",IF(COUNTIF('Журнал выполнения'!$H$6:$H$405,$A7&amp;"|"&amp;TEXT(DATE(Год,11,1),"YYYYMM"))&gt;0,"В",IF(EOMONTH(DATE(Год,11,1),0)&lt;ОтчДата,"Х","П")))</f>
        <v/>
      </c>
      <c r="AM7">
        <f>IF(M7="","",IF(COUNTIF('Журнал выполнения'!$H$6:$H$405,$A7&amp;"|"&amp;TEXT(DATE(Год,12,1),"YYYYMM"))&gt;0,"В",IF(EOMONTH(DATE(Год,12,1),0)&lt;ОтчДата,"Х","П")))</f>
        <v/>
      </c>
    </row>
    <row r="8">
      <c r="A8">
        <f>Оборудование!A8</f>
        <v/>
      </c>
      <c r="B8">
        <f>IF(Оборудование!$B8="","",IF(AND(N(Оборудование!P8)&gt;0,ISNUMBER(Оборудование!R8),((Год*12+1)-(YEAR(Оборудование!R8)*12+MONTH(Оборудование!R8)))&gt;0,MOD(((Год*12+1)-(YEAR(Оборудование!R8)*12+MONTH(Оборудование!R8))),MAX(1,N(Оборудование!P8)))=0),"К",IF(AND(N(Оборудование!M8)&gt;0,ISNUMBER(Оборудование!O8),((Год*12+1)-(YEAR(Оборудование!O8)*12+MONTH(Оборудование!O8)))&gt;0,MOD(((Год*12+1)-(YEAR(Оборудование!O8)*12+MONTH(Оборудование!O8))),MAX(1,N(Оборудование!M8)))=0),"Т",IF(AND(N(Оборудование!J8)&gt;0,ISNUMBER(Оборудование!L8),((Год*12+1)-(YEAR(Оборудование!L8)*12+MONTH(Оборудование!L8)))&gt;0,MOD(((Год*12+1)-(YEAR(Оборудование!L8)*12+MONTH(Оборудование!L8))),MAX(1,N(Оборудование!J8)))=0),"ТО",""))))</f>
        <v/>
      </c>
      <c r="C8">
        <f>IF(Оборудование!$B8="","",IF(AND(N(Оборудование!P8)&gt;0,ISNUMBER(Оборудование!R8),((Год*12+2)-(YEAR(Оборудование!R8)*12+MONTH(Оборудование!R8)))&gt;0,MOD(((Год*12+2)-(YEAR(Оборудование!R8)*12+MONTH(Оборудование!R8))),MAX(1,N(Оборудование!P8)))=0),"К",IF(AND(N(Оборудование!M8)&gt;0,ISNUMBER(Оборудование!O8),((Год*12+2)-(YEAR(Оборудование!O8)*12+MONTH(Оборудование!O8)))&gt;0,MOD(((Год*12+2)-(YEAR(Оборудование!O8)*12+MONTH(Оборудование!O8))),MAX(1,N(Оборудование!M8)))=0),"Т",IF(AND(N(Оборудование!J8)&gt;0,ISNUMBER(Оборудование!L8),((Год*12+2)-(YEAR(Оборудование!L8)*12+MONTH(Оборудование!L8)))&gt;0,MOD(((Год*12+2)-(YEAR(Оборудование!L8)*12+MONTH(Оборудование!L8))),MAX(1,N(Оборудование!J8)))=0),"ТО",""))))</f>
        <v/>
      </c>
      <c r="D8">
        <f>IF(Оборудование!$B8="","",IF(AND(N(Оборудование!P8)&gt;0,ISNUMBER(Оборудование!R8),((Год*12+3)-(YEAR(Оборудование!R8)*12+MONTH(Оборудование!R8)))&gt;0,MOD(((Год*12+3)-(YEAR(Оборудование!R8)*12+MONTH(Оборудование!R8))),MAX(1,N(Оборудование!P8)))=0),"К",IF(AND(N(Оборудование!M8)&gt;0,ISNUMBER(Оборудование!O8),((Год*12+3)-(YEAR(Оборудование!O8)*12+MONTH(Оборудование!O8)))&gt;0,MOD(((Год*12+3)-(YEAR(Оборудование!O8)*12+MONTH(Оборудование!O8))),MAX(1,N(Оборудование!M8)))=0),"Т",IF(AND(N(Оборудование!J8)&gt;0,ISNUMBER(Оборудование!L8),((Год*12+3)-(YEAR(Оборудование!L8)*12+MONTH(Оборудование!L8)))&gt;0,MOD(((Год*12+3)-(YEAR(Оборудование!L8)*12+MONTH(Оборудование!L8))),MAX(1,N(Оборудование!J8)))=0),"ТО",""))))</f>
        <v/>
      </c>
      <c r="E8">
        <f>IF(Оборудование!$B8="","",IF(AND(N(Оборудование!P8)&gt;0,ISNUMBER(Оборудование!R8),((Год*12+4)-(YEAR(Оборудование!R8)*12+MONTH(Оборудование!R8)))&gt;0,MOD(((Год*12+4)-(YEAR(Оборудование!R8)*12+MONTH(Оборудование!R8))),MAX(1,N(Оборудование!P8)))=0),"К",IF(AND(N(Оборудование!M8)&gt;0,ISNUMBER(Оборудование!O8),((Год*12+4)-(YEAR(Оборудование!O8)*12+MONTH(Оборудование!O8)))&gt;0,MOD(((Год*12+4)-(YEAR(Оборудование!O8)*12+MONTH(Оборудование!O8))),MAX(1,N(Оборудование!M8)))=0),"Т",IF(AND(N(Оборудование!J8)&gt;0,ISNUMBER(Оборудование!L8),((Год*12+4)-(YEAR(Оборудование!L8)*12+MONTH(Оборудование!L8)))&gt;0,MOD(((Год*12+4)-(YEAR(Оборудование!L8)*12+MONTH(Оборудование!L8))),MAX(1,N(Оборудование!J8)))=0),"ТО",""))))</f>
        <v/>
      </c>
      <c r="F8">
        <f>IF(Оборудование!$B8="","",IF(AND(N(Оборудование!P8)&gt;0,ISNUMBER(Оборудование!R8),((Год*12+5)-(YEAR(Оборудование!R8)*12+MONTH(Оборудование!R8)))&gt;0,MOD(((Год*12+5)-(YEAR(Оборудование!R8)*12+MONTH(Оборудование!R8))),MAX(1,N(Оборудование!P8)))=0),"К",IF(AND(N(Оборудование!M8)&gt;0,ISNUMBER(Оборудование!O8),((Год*12+5)-(YEAR(Оборудование!O8)*12+MONTH(Оборудование!O8)))&gt;0,MOD(((Год*12+5)-(YEAR(Оборудование!O8)*12+MONTH(Оборудование!O8))),MAX(1,N(Оборудование!M8)))=0),"Т",IF(AND(N(Оборудование!J8)&gt;0,ISNUMBER(Оборудование!L8),((Год*12+5)-(YEAR(Оборудование!L8)*12+MONTH(Оборудование!L8)))&gt;0,MOD(((Год*12+5)-(YEAR(Оборудование!L8)*12+MONTH(Оборудование!L8))),MAX(1,N(Оборудование!J8)))=0),"ТО",""))))</f>
        <v/>
      </c>
      <c r="G8">
        <f>IF(Оборудование!$B8="","",IF(AND(N(Оборудование!P8)&gt;0,ISNUMBER(Оборудование!R8),((Год*12+6)-(YEAR(Оборудование!R8)*12+MONTH(Оборудование!R8)))&gt;0,MOD(((Год*12+6)-(YEAR(Оборудование!R8)*12+MONTH(Оборудование!R8))),MAX(1,N(Оборудование!P8)))=0),"К",IF(AND(N(Оборудование!M8)&gt;0,ISNUMBER(Оборудование!O8),((Год*12+6)-(YEAR(Оборудование!O8)*12+MONTH(Оборудование!O8)))&gt;0,MOD(((Год*12+6)-(YEAR(Оборудование!O8)*12+MONTH(Оборудование!O8))),MAX(1,N(Оборудование!M8)))=0),"Т",IF(AND(N(Оборудование!J8)&gt;0,ISNUMBER(Оборудование!L8),((Год*12+6)-(YEAR(Оборудование!L8)*12+MONTH(Оборудование!L8)))&gt;0,MOD(((Год*12+6)-(YEAR(Оборудование!L8)*12+MONTH(Оборудование!L8))),MAX(1,N(Оборудование!J8)))=0),"ТО",""))))</f>
        <v/>
      </c>
      <c r="H8">
        <f>IF(Оборудование!$B8="","",IF(AND(N(Оборудование!P8)&gt;0,ISNUMBER(Оборудование!R8),((Год*12+7)-(YEAR(Оборудование!R8)*12+MONTH(Оборудование!R8)))&gt;0,MOD(((Год*12+7)-(YEAR(Оборудование!R8)*12+MONTH(Оборудование!R8))),MAX(1,N(Оборудование!P8)))=0),"К",IF(AND(N(Оборудование!M8)&gt;0,ISNUMBER(Оборудование!O8),((Год*12+7)-(YEAR(Оборудование!O8)*12+MONTH(Оборудование!O8)))&gt;0,MOD(((Год*12+7)-(YEAR(Оборудование!O8)*12+MONTH(Оборудование!O8))),MAX(1,N(Оборудование!M8)))=0),"Т",IF(AND(N(Оборудование!J8)&gt;0,ISNUMBER(Оборудование!L8),((Год*12+7)-(YEAR(Оборудование!L8)*12+MONTH(Оборудование!L8)))&gt;0,MOD(((Год*12+7)-(YEAR(Оборудование!L8)*12+MONTH(Оборудование!L8))),MAX(1,N(Оборудование!J8)))=0),"ТО",""))))</f>
        <v/>
      </c>
      <c r="I8">
        <f>IF(Оборудование!$B8="","",IF(AND(N(Оборудование!P8)&gt;0,ISNUMBER(Оборудование!R8),((Год*12+8)-(YEAR(Оборудование!R8)*12+MONTH(Оборудование!R8)))&gt;0,MOD(((Год*12+8)-(YEAR(Оборудование!R8)*12+MONTH(Оборудование!R8))),MAX(1,N(Оборудование!P8)))=0),"К",IF(AND(N(Оборудование!M8)&gt;0,ISNUMBER(Оборудование!O8),((Год*12+8)-(YEAR(Оборудование!O8)*12+MONTH(Оборудование!O8)))&gt;0,MOD(((Год*12+8)-(YEAR(Оборудование!O8)*12+MONTH(Оборудование!O8))),MAX(1,N(Оборудование!M8)))=0),"Т",IF(AND(N(Оборудование!J8)&gt;0,ISNUMBER(Оборудование!L8),((Год*12+8)-(YEAR(Оборудование!L8)*12+MONTH(Оборудование!L8)))&gt;0,MOD(((Год*12+8)-(YEAR(Оборудование!L8)*12+MONTH(Оборудование!L8))),MAX(1,N(Оборудование!J8)))=0),"ТО",""))))</f>
        <v/>
      </c>
      <c r="J8">
        <f>IF(Оборудование!$B8="","",IF(AND(N(Оборудование!P8)&gt;0,ISNUMBER(Оборудование!R8),((Год*12+9)-(YEAR(Оборудование!R8)*12+MONTH(Оборудование!R8)))&gt;0,MOD(((Год*12+9)-(YEAR(Оборудование!R8)*12+MONTH(Оборудование!R8))),MAX(1,N(Оборудование!P8)))=0),"К",IF(AND(N(Оборудование!M8)&gt;0,ISNUMBER(Оборудование!O8),((Год*12+9)-(YEAR(Оборудование!O8)*12+MONTH(Оборудование!O8)))&gt;0,MOD(((Год*12+9)-(YEAR(Оборудование!O8)*12+MONTH(Оборудование!O8))),MAX(1,N(Оборудование!M8)))=0),"Т",IF(AND(N(Оборудование!J8)&gt;0,ISNUMBER(Оборудование!L8),((Год*12+9)-(YEAR(Оборудование!L8)*12+MONTH(Оборудование!L8)))&gt;0,MOD(((Год*12+9)-(YEAR(Оборудование!L8)*12+MONTH(Оборудование!L8))),MAX(1,N(Оборудование!J8)))=0),"ТО",""))))</f>
        <v/>
      </c>
      <c r="K8">
        <f>IF(Оборудование!$B8="","",IF(AND(N(Оборудование!P8)&gt;0,ISNUMBER(Оборудование!R8),((Год*12+10)-(YEAR(Оборудование!R8)*12+MONTH(Оборудование!R8)))&gt;0,MOD(((Год*12+10)-(YEAR(Оборудование!R8)*12+MONTH(Оборудование!R8))),MAX(1,N(Оборудование!P8)))=0),"К",IF(AND(N(Оборудование!M8)&gt;0,ISNUMBER(Оборудование!O8),((Год*12+10)-(YEAR(Оборудование!O8)*12+MONTH(Оборудование!O8)))&gt;0,MOD(((Год*12+10)-(YEAR(Оборудование!O8)*12+MONTH(Оборудование!O8))),MAX(1,N(Оборудование!M8)))=0),"Т",IF(AND(N(Оборудование!J8)&gt;0,ISNUMBER(Оборудование!L8),((Год*12+10)-(YEAR(Оборудование!L8)*12+MONTH(Оборудование!L8)))&gt;0,MOD(((Год*12+10)-(YEAR(Оборудование!L8)*12+MONTH(Оборудование!L8))),MAX(1,N(Оборудование!J8)))=0),"ТО",""))))</f>
        <v/>
      </c>
      <c r="L8">
        <f>IF(Оборудование!$B8="","",IF(AND(N(Оборудование!P8)&gt;0,ISNUMBER(Оборудование!R8),((Год*12+11)-(YEAR(Оборудование!R8)*12+MONTH(Оборудование!R8)))&gt;0,MOD(((Год*12+11)-(YEAR(Оборудование!R8)*12+MONTH(Оборудование!R8))),MAX(1,N(Оборудование!P8)))=0),"К",IF(AND(N(Оборудование!M8)&gt;0,ISNUMBER(Оборудование!O8),((Год*12+11)-(YEAR(Оборудование!O8)*12+MONTH(Оборудование!O8)))&gt;0,MOD(((Год*12+11)-(YEAR(Оборудование!O8)*12+MONTH(Оборудование!O8))),MAX(1,N(Оборудование!M8)))=0),"Т",IF(AND(N(Оборудование!J8)&gt;0,ISNUMBER(Оборудование!L8),((Год*12+11)-(YEAR(Оборудование!L8)*12+MONTH(Оборудование!L8)))&gt;0,MOD(((Год*12+11)-(YEAR(Оборудование!L8)*12+MONTH(Оборудование!L8))),MAX(1,N(Оборудование!J8)))=0),"ТО",""))))</f>
        <v/>
      </c>
      <c r="M8">
        <f>IF(Оборудование!$B8="","",IF(AND(N(Оборудование!P8)&gt;0,ISNUMBER(Оборудование!R8),((Год*12+12)-(YEAR(Оборудование!R8)*12+MONTH(Оборудование!R8)))&gt;0,MOD(((Год*12+12)-(YEAR(Оборудование!R8)*12+MONTH(Оборудование!R8))),MAX(1,N(Оборудование!P8)))=0),"К",IF(AND(N(Оборудование!M8)&gt;0,ISNUMBER(Оборудование!O8),((Год*12+12)-(YEAR(Оборудование!O8)*12+MONTH(Оборудование!O8)))&gt;0,MOD(((Год*12+12)-(YEAR(Оборудование!O8)*12+MONTH(Оборудование!O8))),MAX(1,N(Оборудование!M8)))=0),"Т",IF(AND(N(Оборудование!J8)&gt;0,ISNUMBER(Оборудование!L8),((Год*12+12)-(YEAR(Оборудование!L8)*12+MONTH(Оборудование!L8)))&gt;0,MOD(((Год*12+12)-(YEAR(Оборудование!L8)*12+MONTH(Оборудование!L8))),MAX(1,N(Оборудование!J8)))=0),"ТО",""))))</f>
        <v/>
      </c>
      <c r="O8">
        <f>IF(B8="",0,IF(B8="К",N(Оборудование!$Q8),IF(B8="Т",N(Оборудование!$N8),N(Оборудование!$K8))))</f>
        <v/>
      </c>
      <c r="P8">
        <f>IF(C8="",0,IF(C8="К",N(Оборудование!$Q8),IF(C8="Т",N(Оборудование!$N8),N(Оборудование!$K8))))</f>
        <v/>
      </c>
      <c r="Q8">
        <f>IF(D8="",0,IF(D8="К",N(Оборудование!$Q8),IF(D8="Т",N(Оборудование!$N8),N(Оборудование!$K8))))</f>
        <v/>
      </c>
      <c r="R8">
        <f>IF(E8="",0,IF(E8="К",N(Оборудование!$Q8),IF(E8="Т",N(Оборудование!$N8),N(Оборудование!$K8))))</f>
        <v/>
      </c>
      <c r="S8">
        <f>IF(F8="",0,IF(F8="К",N(Оборудование!$Q8),IF(F8="Т",N(Оборудование!$N8),N(Оборудование!$K8))))</f>
        <v/>
      </c>
      <c r="T8">
        <f>IF(G8="",0,IF(G8="К",N(Оборудование!$Q8),IF(G8="Т",N(Оборудование!$N8),N(Оборудование!$K8))))</f>
        <v/>
      </c>
      <c r="U8">
        <f>IF(H8="",0,IF(H8="К",N(Оборудование!$Q8),IF(H8="Т",N(Оборудование!$N8),N(Оборудование!$K8))))</f>
        <v/>
      </c>
      <c r="V8">
        <f>IF(I8="",0,IF(I8="К",N(Оборудование!$Q8),IF(I8="Т",N(Оборудование!$N8),N(Оборудование!$K8))))</f>
        <v/>
      </c>
      <c r="W8">
        <f>IF(J8="",0,IF(J8="К",N(Оборудование!$Q8),IF(J8="Т",N(Оборудование!$N8),N(Оборудование!$K8))))</f>
        <v/>
      </c>
      <c r="X8">
        <f>IF(K8="",0,IF(K8="К",N(Оборудование!$Q8),IF(K8="Т",N(Оборудование!$N8),N(Оборудование!$K8))))</f>
        <v/>
      </c>
      <c r="Y8">
        <f>IF(L8="",0,IF(L8="К",N(Оборудование!$Q8),IF(L8="Т",N(Оборудование!$N8),N(Оборудование!$K8))))</f>
        <v/>
      </c>
      <c r="Z8">
        <f>IF(M8="",0,IF(M8="К",N(Оборудование!$Q8),IF(M8="Т",N(Оборудование!$N8),N(Оборудование!$K8))))</f>
        <v/>
      </c>
      <c r="AB8">
        <f>IF(B8="","",IF(COUNTIF('Журнал выполнения'!$H$6:$H$405,$A8&amp;"|"&amp;TEXT(DATE(Год,1,1),"YYYYMM"))&gt;0,"В",IF(EOMONTH(DATE(Год,1,1),0)&lt;ОтчДата,"Х","П")))</f>
        <v/>
      </c>
      <c r="AC8">
        <f>IF(C8="","",IF(COUNTIF('Журнал выполнения'!$H$6:$H$405,$A8&amp;"|"&amp;TEXT(DATE(Год,2,1),"YYYYMM"))&gt;0,"В",IF(EOMONTH(DATE(Год,2,1),0)&lt;ОтчДата,"Х","П")))</f>
        <v/>
      </c>
      <c r="AD8">
        <f>IF(D8="","",IF(COUNTIF('Журнал выполнения'!$H$6:$H$405,$A8&amp;"|"&amp;TEXT(DATE(Год,3,1),"YYYYMM"))&gt;0,"В",IF(EOMONTH(DATE(Год,3,1),0)&lt;ОтчДата,"Х","П")))</f>
        <v/>
      </c>
      <c r="AE8">
        <f>IF(E8="","",IF(COUNTIF('Журнал выполнения'!$H$6:$H$405,$A8&amp;"|"&amp;TEXT(DATE(Год,4,1),"YYYYMM"))&gt;0,"В",IF(EOMONTH(DATE(Год,4,1),0)&lt;ОтчДата,"Х","П")))</f>
        <v/>
      </c>
      <c r="AF8">
        <f>IF(F8="","",IF(COUNTIF('Журнал выполнения'!$H$6:$H$405,$A8&amp;"|"&amp;TEXT(DATE(Год,5,1),"YYYYMM"))&gt;0,"В",IF(EOMONTH(DATE(Год,5,1),0)&lt;ОтчДата,"Х","П")))</f>
        <v/>
      </c>
      <c r="AG8">
        <f>IF(G8="","",IF(COUNTIF('Журнал выполнения'!$H$6:$H$405,$A8&amp;"|"&amp;TEXT(DATE(Год,6,1),"YYYYMM"))&gt;0,"В",IF(EOMONTH(DATE(Год,6,1),0)&lt;ОтчДата,"Х","П")))</f>
        <v/>
      </c>
      <c r="AH8">
        <f>IF(H8="","",IF(COUNTIF('Журнал выполнения'!$H$6:$H$405,$A8&amp;"|"&amp;TEXT(DATE(Год,7,1),"YYYYMM"))&gt;0,"В",IF(EOMONTH(DATE(Год,7,1),0)&lt;ОтчДата,"Х","П")))</f>
        <v/>
      </c>
      <c r="AI8">
        <f>IF(I8="","",IF(COUNTIF('Журнал выполнения'!$H$6:$H$405,$A8&amp;"|"&amp;TEXT(DATE(Год,8,1),"YYYYMM"))&gt;0,"В",IF(EOMONTH(DATE(Год,8,1),0)&lt;ОтчДата,"Х","П")))</f>
        <v/>
      </c>
      <c r="AJ8">
        <f>IF(J8="","",IF(COUNTIF('Журнал выполнения'!$H$6:$H$405,$A8&amp;"|"&amp;TEXT(DATE(Год,9,1),"YYYYMM"))&gt;0,"В",IF(EOMONTH(DATE(Год,9,1),0)&lt;ОтчДата,"Х","П")))</f>
        <v/>
      </c>
      <c r="AK8">
        <f>IF(K8="","",IF(COUNTIF('Журнал выполнения'!$H$6:$H$405,$A8&amp;"|"&amp;TEXT(DATE(Год,10,1),"YYYYMM"))&gt;0,"В",IF(EOMONTH(DATE(Год,10,1),0)&lt;ОтчДата,"Х","П")))</f>
        <v/>
      </c>
      <c r="AL8">
        <f>IF(L8="","",IF(COUNTIF('Журнал выполнения'!$H$6:$H$405,$A8&amp;"|"&amp;TEXT(DATE(Год,11,1),"YYYYMM"))&gt;0,"В",IF(EOMONTH(DATE(Год,11,1),0)&lt;ОтчДата,"Х","П")))</f>
        <v/>
      </c>
      <c r="AM8">
        <f>IF(M8="","",IF(COUNTIF('Журнал выполнения'!$H$6:$H$405,$A8&amp;"|"&amp;TEXT(DATE(Год,12,1),"YYYYMM"))&gt;0,"В",IF(EOMONTH(DATE(Год,12,1),0)&lt;ОтчДата,"Х","П")))</f>
        <v/>
      </c>
    </row>
    <row r="9">
      <c r="A9">
        <f>Оборудование!A9</f>
        <v/>
      </c>
      <c r="B9">
        <f>IF(Оборудование!$B9="","",IF(AND(N(Оборудование!P9)&gt;0,ISNUMBER(Оборудование!R9),((Год*12+1)-(YEAR(Оборудование!R9)*12+MONTH(Оборудование!R9)))&gt;0,MOD(((Год*12+1)-(YEAR(Оборудование!R9)*12+MONTH(Оборудование!R9))),MAX(1,N(Оборудование!P9)))=0),"К",IF(AND(N(Оборудование!M9)&gt;0,ISNUMBER(Оборудование!O9),((Год*12+1)-(YEAR(Оборудование!O9)*12+MONTH(Оборудование!O9)))&gt;0,MOD(((Год*12+1)-(YEAR(Оборудование!O9)*12+MONTH(Оборудование!O9))),MAX(1,N(Оборудование!M9)))=0),"Т",IF(AND(N(Оборудование!J9)&gt;0,ISNUMBER(Оборудование!L9),((Год*12+1)-(YEAR(Оборудование!L9)*12+MONTH(Оборудование!L9)))&gt;0,MOD(((Год*12+1)-(YEAR(Оборудование!L9)*12+MONTH(Оборудование!L9))),MAX(1,N(Оборудование!J9)))=0),"ТО",""))))</f>
        <v/>
      </c>
      <c r="C9">
        <f>IF(Оборудование!$B9="","",IF(AND(N(Оборудование!P9)&gt;0,ISNUMBER(Оборудование!R9),((Год*12+2)-(YEAR(Оборудование!R9)*12+MONTH(Оборудование!R9)))&gt;0,MOD(((Год*12+2)-(YEAR(Оборудование!R9)*12+MONTH(Оборудование!R9))),MAX(1,N(Оборудование!P9)))=0),"К",IF(AND(N(Оборудование!M9)&gt;0,ISNUMBER(Оборудование!O9),((Год*12+2)-(YEAR(Оборудование!O9)*12+MONTH(Оборудование!O9)))&gt;0,MOD(((Год*12+2)-(YEAR(Оборудование!O9)*12+MONTH(Оборудование!O9))),MAX(1,N(Оборудование!M9)))=0),"Т",IF(AND(N(Оборудование!J9)&gt;0,ISNUMBER(Оборудование!L9),((Год*12+2)-(YEAR(Оборудование!L9)*12+MONTH(Оборудование!L9)))&gt;0,MOD(((Год*12+2)-(YEAR(Оборудование!L9)*12+MONTH(Оборудование!L9))),MAX(1,N(Оборудование!J9)))=0),"ТО",""))))</f>
        <v/>
      </c>
      <c r="D9">
        <f>IF(Оборудование!$B9="","",IF(AND(N(Оборудование!P9)&gt;0,ISNUMBER(Оборудование!R9),((Год*12+3)-(YEAR(Оборудование!R9)*12+MONTH(Оборудование!R9)))&gt;0,MOD(((Год*12+3)-(YEAR(Оборудование!R9)*12+MONTH(Оборудование!R9))),MAX(1,N(Оборудование!P9)))=0),"К",IF(AND(N(Оборудование!M9)&gt;0,ISNUMBER(Оборудование!O9),((Год*12+3)-(YEAR(Оборудование!O9)*12+MONTH(Оборудование!O9)))&gt;0,MOD(((Год*12+3)-(YEAR(Оборудование!O9)*12+MONTH(Оборудование!O9))),MAX(1,N(Оборудование!M9)))=0),"Т",IF(AND(N(Оборудование!J9)&gt;0,ISNUMBER(Оборудование!L9),((Год*12+3)-(YEAR(Оборудование!L9)*12+MONTH(Оборудование!L9)))&gt;0,MOD(((Год*12+3)-(YEAR(Оборудование!L9)*12+MONTH(Оборудование!L9))),MAX(1,N(Оборудование!J9)))=0),"ТО",""))))</f>
        <v/>
      </c>
      <c r="E9">
        <f>IF(Оборудование!$B9="","",IF(AND(N(Оборудование!P9)&gt;0,ISNUMBER(Оборудование!R9),((Год*12+4)-(YEAR(Оборудование!R9)*12+MONTH(Оборудование!R9)))&gt;0,MOD(((Год*12+4)-(YEAR(Оборудование!R9)*12+MONTH(Оборудование!R9))),MAX(1,N(Оборудование!P9)))=0),"К",IF(AND(N(Оборудование!M9)&gt;0,ISNUMBER(Оборудование!O9),((Год*12+4)-(YEAR(Оборудование!O9)*12+MONTH(Оборудование!O9)))&gt;0,MOD(((Год*12+4)-(YEAR(Оборудование!O9)*12+MONTH(Оборудование!O9))),MAX(1,N(Оборудование!M9)))=0),"Т",IF(AND(N(Оборудование!J9)&gt;0,ISNUMBER(Оборудование!L9),((Год*12+4)-(YEAR(Оборудование!L9)*12+MONTH(Оборудование!L9)))&gt;0,MOD(((Год*12+4)-(YEAR(Оборудование!L9)*12+MONTH(Оборудование!L9))),MAX(1,N(Оборудование!J9)))=0),"ТО",""))))</f>
        <v/>
      </c>
      <c r="F9">
        <f>IF(Оборудование!$B9="","",IF(AND(N(Оборудование!P9)&gt;0,ISNUMBER(Оборудование!R9),((Год*12+5)-(YEAR(Оборудование!R9)*12+MONTH(Оборудование!R9)))&gt;0,MOD(((Год*12+5)-(YEAR(Оборудование!R9)*12+MONTH(Оборудование!R9))),MAX(1,N(Оборудование!P9)))=0),"К",IF(AND(N(Оборудование!M9)&gt;0,ISNUMBER(Оборудование!O9),((Год*12+5)-(YEAR(Оборудование!O9)*12+MONTH(Оборудование!O9)))&gt;0,MOD(((Год*12+5)-(YEAR(Оборудование!O9)*12+MONTH(Оборудование!O9))),MAX(1,N(Оборудование!M9)))=0),"Т",IF(AND(N(Оборудование!J9)&gt;0,ISNUMBER(Оборудование!L9),((Год*12+5)-(YEAR(Оборудование!L9)*12+MONTH(Оборудование!L9)))&gt;0,MOD(((Год*12+5)-(YEAR(Оборудование!L9)*12+MONTH(Оборудование!L9))),MAX(1,N(Оборудование!J9)))=0),"ТО",""))))</f>
        <v/>
      </c>
      <c r="G9">
        <f>IF(Оборудование!$B9="","",IF(AND(N(Оборудование!P9)&gt;0,ISNUMBER(Оборудование!R9),((Год*12+6)-(YEAR(Оборудование!R9)*12+MONTH(Оборудование!R9)))&gt;0,MOD(((Год*12+6)-(YEAR(Оборудование!R9)*12+MONTH(Оборудование!R9))),MAX(1,N(Оборудование!P9)))=0),"К",IF(AND(N(Оборудование!M9)&gt;0,ISNUMBER(Оборудование!O9),((Год*12+6)-(YEAR(Оборудование!O9)*12+MONTH(Оборудование!O9)))&gt;0,MOD(((Год*12+6)-(YEAR(Оборудование!O9)*12+MONTH(Оборудование!O9))),MAX(1,N(Оборудование!M9)))=0),"Т",IF(AND(N(Оборудование!J9)&gt;0,ISNUMBER(Оборудование!L9),((Год*12+6)-(YEAR(Оборудование!L9)*12+MONTH(Оборудование!L9)))&gt;0,MOD(((Год*12+6)-(YEAR(Оборудование!L9)*12+MONTH(Оборудование!L9))),MAX(1,N(Оборудование!J9)))=0),"ТО",""))))</f>
        <v/>
      </c>
      <c r="H9">
        <f>IF(Оборудование!$B9="","",IF(AND(N(Оборудование!P9)&gt;0,ISNUMBER(Оборудование!R9),((Год*12+7)-(YEAR(Оборудование!R9)*12+MONTH(Оборудование!R9)))&gt;0,MOD(((Год*12+7)-(YEAR(Оборудование!R9)*12+MONTH(Оборудование!R9))),MAX(1,N(Оборудование!P9)))=0),"К",IF(AND(N(Оборудование!M9)&gt;0,ISNUMBER(Оборудование!O9),((Год*12+7)-(YEAR(Оборудование!O9)*12+MONTH(Оборудование!O9)))&gt;0,MOD(((Год*12+7)-(YEAR(Оборудование!O9)*12+MONTH(Оборудование!O9))),MAX(1,N(Оборудование!M9)))=0),"Т",IF(AND(N(Оборудование!J9)&gt;0,ISNUMBER(Оборудование!L9),((Год*12+7)-(YEAR(Оборудование!L9)*12+MONTH(Оборудование!L9)))&gt;0,MOD(((Год*12+7)-(YEAR(Оборудование!L9)*12+MONTH(Оборудование!L9))),MAX(1,N(Оборудование!J9)))=0),"ТО",""))))</f>
        <v/>
      </c>
      <c r="I9">
        <f>IF(Оборудование!$B9="","",IF(AND(N(Оборудование!P9)&gt;0,ISNUMBER(Оборудование!R9),((Год*12+8)-(YEAR(Оборудование!R9)*12+MONTH(Оборудование!R9)))&gt;0,MOD(((Год*12+8)-(YEAR(Оборудование!R9)*12+MONTH(Оборудование!R9))),MAX(1,N(Оборудование!P9)))=0),"К",IF(AND(N(Оборудование!M9)&gt;0,ISNUMBER(Оборудование!O9),((Год*12+8)-(YEAR(Оборудование!O9)*12+MONTH(Оборудование!O9)))&gt;0,MOD(((Год*12+8)-(YEAR(Оборудование!O9)*12+MONTH(Оборудование!O9))),MAX(1,N(Оборудование!M9)))=0),"Т",IF(AND(N(Оборудование!J9)&gt;0,ISNUMBER(Оборудование!L9),((Год*12+8)-(YEAR(Оборудование!L9)*12+MONTH(Оборудование!L9)))&gt;0,MOD(((Год*12+8)-(YEAR(Оборудование!L9)*12+MONTH(Оборудование!L9))),MAX(1,N(Оборудование!J9)))=0),"ТО",""))))</f>
        <v/>
      </c>
      <c r="J9">
        <f>IF(Оборудование!$B9="","",IF(AND(N(Оборудование!P9)&gt;0,ISNUMBER(Оборудование!R9),((Год*12+9)-(YEAR(Оборудование!R9)*12+MONTH(Оборудование!R9)))&gt;0,MOD(((Год*12+9)-(YEAR(Оборудование!R9)*12+MONTH(Оборудование!R9))),MAX(1,N(Оборудование!P9)))=0),"К",IF(AND(N(Оборудование!M9)&gt;0,ISNUMBER(Оборудование!O9),((Год*12+9)-(YEAR(Оборудование!O9)*12+MONTH(Оборудование!O9)))&gt;0,MOD(((Год*12+9)-(YEAR(Оборудование!O9)*12+MONTH(Оборудование!O9))),MAX(1,N(Оборудование!M9)))=0),"Т",IF(AND(N(Оборудование!J9)&gt;0,ISNUMBER(Оборудование!L9),((Год*12+9)-(YEAR(Оборудование!L9)*12+MONTH(Оборудование!L9)))&gt;0,MOD(((Год*12+9)-(YEAR(Оборудование!L9)*12+MONTH(Оборудование!L9))),MAX(1,N(Оборудование!J9)))=0),"ТО",""))))</f>
        <v/>
      </c>
      <c r="K9">
        <f>IF(Оборудование!$B9="","",IF(AND(N(Оборудование!P9)&gt;0,ISNUMBER(Оборудование!R9),((Год*12+10)-(YEAR(Оборудование!R9)*12+MONTH(Оборудование!R9)))&gt;0,MOD(((Год*12+10)-(YEAR(Оборудование!R9)*12+MONTH(Оборудование!R9))),MAX(1,N(Оборудование!P9)))=0),"К",IF(AND(N(Оборудование!M9)&gt;0,ISNUMBER(Оборудование!O9),((Год*12+10)-(YEAR(Оборудование!O9)*12+MONTH(Оборудование!O9)))&gt;0,MOD(((Год*12+10)-(YEAR(Оборудование!O9)*12+MONTH(Оборудование!O9))),MAX(1,N(Оборудование!M9)))=0),"Т",IF(AND(N(Оборудование!J9)&gt;0,ISNUMBER(Оборудование!L9),((Год*12+10)-(YEAR(Оборудование!L9)*12+MONTH(Оборудование!L9)))&gt;0,MOD(((Год*12+10)-(YEAR(Оборудование!L9)*12+MONTH(Оборудование!L9))),MAX(1,N(Оборудование!J9)))=0),"ТО",""))))</f>
        <v/>
      </c>
      <c r="L9">
        <f>IF(Оборудование!$B9="","",IF(AND(N(Оборудование!P9)&gt;0,ISNUMBER(Оборудование!R9),((Год*12+11)-(YEAR(Оборудование!R9)*12+MONTH(Оборудование!R9)))&gt;0,MOD(((Год*12+11)-(YEAR(Оборудование!R9)*12+MONTH(Оборудование!R9))),MAX(1,N(Оборудование!P9)))=0),"К",IF(AND(N(Оборудование!M9)&gt;0,ISNUMBER(Оборудование!O9),((Год*12+11)-(YEAR(Оборудование!O9)*12+MONTH(Оборудование!O9)))&gt;0,MOD(((Год*12+11)-(YEAR(Оборудование!O9)*12+MONTH(Оборудование!O9))),MAX(1,N(Оборудование!M9)))=0),"Т",IF(AND(N(Оборудование!J9)&gt;0,ISNUMBER(Оборудование!L9),((Год*12+11)-(YEAR(Оборудование!L9)*12+MONTH(Оборудование!L9)))&gt;0,MOD(((Год*12+11)-(YEAR(Оборудование!L9)*12+MONTH(Оборудование!L9))),MAX(1,N(Оборудование!J9)))=0),"ТО",""))))</f>
        <v/>
      </c>
      <c r="M9">
        <f>IF(Оборудование!$B9="","",IF(AND(N(Оборудование!P9)&gt;0,ISNUMBER(Оборудование!R9),((Год*12+12)-(YEAR(Оборудование!R9)*12+MONTH(Оборудование!R9)))&gt;0,MOD(((Год*12+12)-(YEAR(Оборудование!R9)*12+MONTH(Оборудование!R9))),MAX(1,N(Оборудование!P9)))=0),"К",IF(AND(N(Оборудование!M9)&gt;0,ISNUMBER(Оборудование!O9),((Год*12+12)-(YEAR(Оборудование!O9)*12+MONTH(Оборудование!O9)))&gt;0,MOD(((Год*12+12)-(YEAR(Оборудование!O9)*12+MONTH(Оборудование!O9))),MAX(1,N(Оборудование!M9)))=0),"Т",IF(AND(N(Оборудование!J9)&gt;0,ISNUMBER(Оборудование!L9),((Год*12+12)-(YEAR(Оборудование!L9)*12+MONTH(Оборудование!L9)))&gt;0,MOD(((Год*12+12)-(YEAR(Оборудование!L9)*12+MONTH(Оборудование!L9))),MAX(1,N(Оборудование!J9)))=0),"ТО",""))))</f>
        <v/>
      </c>
      <c r="O9">
        <f>IF(B9="",0,IF(B9="К",N(Оборудование!$Q9),IF(B9="Т",N(Оборудование!$N9),N(Оборудование!$K9))))</f>
        <v/>
      </c>
      <c r="P9">
        <f>IF(C9="",0,IF(C9="К",N(Оборудование!$Q9),IF(C9="Т",N(Оборудование!$N9),N(Оборудование!$K9))))</f>
        <v/>
      </c>
      <c r="Q9">
        <f>IF(D9="",0,IF(D9="К",N(Оборудование!$Q9),IF(D9="Т",N(Оборудование!$N9),N(Оборудование!$K9))))</f>
        <v/>
      </c>
      <c r="R9">
        <f>IF(E9="",0,IF(E9="К",N(Оборудование!$Q9),IF(E9="Т",N(Оборудование!$N9),N(Оборудование!$K9))))</f>
        <v/>
      </c>
      <c r="S9">
        <f>IF(F9="",0,IF(F9="К",N(Оборудование!$Q9),IF(F9="Т",N(Оборудование!$N9),N(Оборудование!$K9))))</f>
        <v/>
      </c>
      <c r="T9">
        <f>IF(G9="",0,IF(G9="К",N(Оборудование!$Q9),IF(G9="Т",N(Оборудование!$N9),N(Оборудование!$K9))))</f>
        <v/>
      </c>
      <c r="U9">
        <f>IF(H9="",0,IF(H9="К",N(Оборудование!$Q9),IF(H9="Т",N(Оборудование!$N9),N(Оборудование!$K9))))</f>
        <v/>
      </c>
      <c r="V9">
        <f>IF(I9="",0,IF(I9="К",N(Оборудование!$Q9),IF(I9="Т",N(Оборудование!$N9),N(Оборудование!$K9))))</f>
        <v/>
      </c>
      <c r="W9">
        <f>IF(J9="",0,IF(J9="К",N(Оборудование!$Q9),IF(J9="Т",N(Оборудование!$N9),N(Оборудование!$K9))))</f>
        <v/>
      </c>
      <c r="X9">
        <f>IF(K9="",0,IF(K9="К",N(Оборудование!$Q9),IF(K9="Т",N(Оборудование!$N9),N(Оборудование!$K9))))</f>
        <v/>
      </c>
      <c r="Y9">
        <f>IF(L9="",0,IF(L9="К",N(Оборудование!$Q9),IF(L9="Т",N(Оборудование!$N9),N(Оборудование!$K9))))</f>
        <v/>
      </c>
      <c r="Z9">
        <f>IF(M9="",0,IF(M9="К",N(Оборудование!$Q9),IF(M9="Т",N(Оборудование!$N9),N(Оборудование!$K9))))</f>
        <v/>
      </c>
      <c r="AB9">
        <f>IF(B9="","",IF(COUNTIF('Журнал выполнения'!$H$6:$H$405,$A9&amp;"|"&amp;TEXT(DATE(Год,1,1),"YYYYMM"))&gt;0,"В",IF(EOMONTH(DATE(Год,1,1),0)&lt;ОтчДата,"Х","П")))</f>
        <v/>
      </c>
      <c r="AC9">
        <f>IF(C9="","",IF(COUNTIF('Журнал выполнения'!$H$6:$H$405,$A9&amp;"|"&amp;TEXT(DATE(Год,2,1),"YYYYMM"))&gt;0,"В",IF(EOMONTH(DATE(Год,2,1),0)&lt;ОтчДата,"Х","П")))</f>
        <v/>
      </c>
      <c r="AD9">
        <f>IF(D9="","",IF(COUNTIF('Журнал выполнения'!$H$6:$H$405,$A9&amp;"|"&amp;TEXT(DATE(Год,3,1),"YYYYMM"))&gt;0,"В",IF(EOMONTH(DATE(Год,3,1),0)&lt;ОтчДата,"Х","П")))</f>
        <v/>
      </c>
      <c r="AE9">
        <f>IF(E9="","",IF(COUNTIF('Журнал выполнения'!$H$6:$H$405,$A9&amp;"|"&amp;TEXT(DATE(Год,4,1),"YYYYMM"))&gt;0,"В",IF(EOMONTH(DATE(Год,4,1),0)&lt;ОтчДата,"Х","П")))</f>
        <v/>
      </c>
      <c r="AF9">
        <f>IF(F9="","",IF(COUNTIF('Журнал выполнения'!$H$6:$H$405,$A9&amp;"|"&amp;TEXT(DATE(Год,5,1),"YYYYMM"))&gt;0,"В",IF(EOMONTH(DATE(Год,5,1),0)&lt;ОтчДата,"Х","П")))</f>
        <v/>
      </c>
      <c r="AG9">
        <f>IF(G9="","",IF(COUNTIF('Журнал выполнения'!$H$6:$H$405,$A9&amp;"|"&amp;TEXT(DATE(Год,6,1),"YYYYMM"))&gt;0,"В",IF(EOMONTH(DATE(Год,6,1),0)&lt;ОтчДата,"Х","П")))</f>
        <v/>
      </c>
      <c r="AH9">
        <f>IF(H9="","",IF(COUNTIF('Журнал выполнения'!$H$6:$H$405,$A9&amp;"|"&amp;TEXT(DATE(Год,7,1),"YYYYMM"))&gt;0,"В",IF(EOMONTH(DATE(Год,7,1),0)&lt;ОтчДата,"Х","П")))</f>
        <v/>
      </c>
      <c r="AI9">
        <f>IF(I9="","",IF(COUNTIF('Журнал выполнения'!$H$6:$H$405,$A9&amp;"|"&amp;TEXT(DATE(Год,8,1),"YYYYMM"))&gt;0,"В",IF(EOMONTH(DATE(Год,8,1),0)&lt;ОтчДата,"Х","П")))</f>
        <v/>
      </c>
      <c r="AJ9">
        <f>IF(J9="","",IF(COUNTIF('Журнал выполнения'!$H$6:$H$405,$A9&amp;"|"&amp;TEXT(DATE(Год,9,1),"YYYYMM"))&gt;0,"В",IF(EOMONTH(DATE(Год,9,1),0)&lt;ОтчДата,"Х","П")))</f>
        <v/>
      </c>
      <c r="AK9">
        <f>IF(K9="","",IF(COUNTIF('Журнал выполнения'!$H$6:$H$405,$A9&amp;"|"&amp;TEXT(DATE(Год,10,1),"YYYYMM"))&gt;0,"В",IF(EOMONTH(DATE(Год,10,1),0)&lt;ОтчДата,"Х","П")))</f>
        <v/>
      </c>
      <c r="AL9">
        <f>IF(L9="","",IF(COUNTIF('Журнал выполнения'!$H$6:$H$405,$A9&amp;"|"&amp;TEXT(DATE(Год,11,1),"YYYYMM"))&gt;0,"В",IF(EOMONTH(DATE(Год,11,1),0)&lt;ОтчДата,"Х","П")))</f>
        <v/>
      </c>
      <c r="AM9">
        <f>IF(M9="","",IF(COUNTIF('Журнал выполнения'!$H$6:$H$405,$A9&amp;"|"&amp;TEXT(DATE(Год,12,1),"YYYYMM"))&gt;0,"В",IF(EOMONTH(DATE(Год,12,1),0)&lt;ОтчДата,"Х","П")))</f>
        <v/>
      </c>
    </row>
    <row r="10">
      <c r="A10">
        <f>Оборудование!A10</f>
        <v/>
      </c>
      <c r="B10">
        <f>IF(Оборудование!$B10="","",IF(AND(N(Оборудование!P10)&gt;0,ISNUMBER(Оборудование!R10),((Год*12+1)-(YEAR(Оборудование!R10)*12+MONTH(Оборудование!R10)))&gt;0,MOD(((Год*12+1)-(YEAR(Оборудование!R10)*12+MONTH(Оборудование!R10))),MAX(1,N(Оборудование!P10)))=0),"К",IF(AND(N(Оборудование!M10)&gt;0,ISNUMBER(Оборудование!O10),((Год*12+1)-(YEAR(Оборудование!O10)*12+MONTH(Оборудование!O10)))&gt;0,MOD(((Год*12+1)-(YEAR(Оборудование!O10)*12+MONTH(Оборудование!O10))),MAX(1,N(Оборудование!M10)))=0),"Т",IF(AND(N(Оборудование!J10)&gt;0,ISNUMBER(Оборудование!L10),((Год*12+1)-(YEAR(Оборудование!L10)*12+MONTH(Оборудование!L10)))&gt;0,MOD(((Год*12+1)-(YEAR(Оборудование!L10)*12+MONTH(Оборудование!L10))),MAX(1,N(Оборудование!J10)))=0),"ТО",""))))</f>
        <v/>
      </c>
      <c r="C10">
        <f>IF(Оборудование!$B10="","",IF(AND(N(Оборудование!P10)&gt;0,ISNUMBER(Оборудование!R10),((Год*12+2)-(YEAR(Оборудование!R10)*12+MONTH(Оборудование!R10)))&gt;0,MOD(((Год*12+2)-(YEAR(Оборудование!R10)*12+MONTH(Оборудование!R10))),MAX(1,N(Оборудование!P10)))=0),"К",IF(AND(N(Оборудование!M10)&gt;0,ISNUMBER(Оборудование!O10),((Год*12+2)-(YEAR(Оборудование!O10)*12+MONTH(Оборудование!O10)))&gt;0,MOD(((Год*12+2)-(YEAR(Оборудование!O10)*12+MONTH(Оборудование!O10))),MAX(1,N(Оборудование!M10)))=0),"Т",IF(AND(N(Оборудование!J10)&gt;0,ISNUMBER(Оборудование!L10),((Год*12+2)-(YEAR(Оборудование!L10)*12+MONTH(Оборудование!L10)))&gt;0,MOD(((Год*12+2)-(YEAR(Оборудование!L10)*12+MONTH(Оборудование!L10))),MAX(1,N(Оборудование!J10)))=0),"ТО",""))))</f>
        <v/>
      </c>
      <c r="D10">
        <f>IF(Оборудование!$B10="","",IF(AND(N(Оборудование!P10)&gt;0,ISNUMBER(Оборудование!R10),((Год*12+3)-(YEAR(Оборудование!R10)*12+MONTH(Оборудование!R10)))&gt;0,MOD(((Год*12+3)-(YEAR(Оборудование!R10)*12+MONTH(Оборудование!R10))),MAX(1,N(Оборудование!P10)))=0),"К",IF(AND(N(Оборудование!M10)&gt;0,ISNUMBER(Оборудование!O10),((Год*12+3)-(YEAR(Оборудование!O10)*12+MONTH(Оборудование!O10)))&gt;0,MOD(((Год*12+3)-(YEAR(Оборудование!O10)*12+MONTH(Оборудование!O10))),MAX(1,N(Оборудование!M10)))=0),"Т",IF(AND(N(Оборудование!J10)&gt;0,ISNUMBER(Оборудование!L10),((Год*12+3)-(YEAR(Оборудование!L10)*12+MONTH(Оборудование!L10)))&gt;0,MOD(((Год*12+3)-(YEAR(Оборудование!L10)*12+MONTH(Оборудование!L10))),MAX(1,N(Оборудование!J10)))=0),"ТО",""))))</f>
        <v/>
      </c>
      <c r="E10">
        <f>IF(Оборудование!$B10="","",IF(AND(N(Оборудование!P10)&gt;0,ISNUMBER(Оборудование!R10),((Год*12+4)-(YEAR(Оборудование!R10)*12+MONTH(Оборудование!R10)))&gt;0,MOD(((Год*12+4)-(YEAR(Оборудование!R10)*12+MONTH(Оборудование!R10))),MAX(1,N(Оборудование!P10)))=0),"К",IF(AND(N(Оборудование!M10)&gt;0,ISNUMBER(Оборудование!O10),((Год*12+4)-(YEAR(Оборудование!O10)*12+MONTH(Оборудование!O10)))&gt;0,MOD(((Год*12+4)-(YEAR(Оборудование!O10)*12+MONTH(Оборудование!O10))),MAX(1,N(Оборудование!M10)))=0),"Т",IF(AND(N(Оборудование!J10)&gt;0,ISNUMBER(Оборудование!L10),((Год*12+4)-(YEAR(Оборудование!L10)*12+MONTH(Оборудование!L10)))&gt;0,MOD(((Год*12+4)-(YEAR(Оборудование!L10)*12+MONTH(Оборудование!L10))),MAX(1,N(Оборудование!J10)))=0),"ТО",""))))</f>
        <v/>
      </c>
      <c r="F10">
        <f>IF(Оборудование!$B10="","",IF(AND(N(Оборудование!P10)&gt;0,ISNUMBER(Оборудование!R10),((Год*12+5)-(YEAR(Оборудование!R10)*12+MONTH(Оборудование!R10)))&gt;0,MOD(((Год*12+5)-(YEAR(Оборудование!R10)*12+MONTH(Оборудование!R10))),MAX(1,N(Оборудование!P10)))=0),"К",IF(AND(N(Оборудование!M10)&gt;0,ISNUMBER(Оборудование!O10),((Год*12+5)-(YEAR(Оборудование!O10)*12+MONTH(Оборудование!O10)))&gt;0,MOD(((Год*12+5)-(YEAR(Оборудование!O10)*12+MONTH(Оборудование!O10))),MAX(1,N(Оборудование!M10)))=0),"Т",IF(AND(N(Оборудование!J10)&gt;0,ISNUMBER(Оборудование!L10),((Год*12+5)-(YEAR(Оборудование!L10)*12+MONTH(Оборудование!L10)))&gt;0,MOD(((Год*12+5)-(YEAR(Оборудование!L10)*12+MONTH(Оборудование!L10))),MAX(1,N(Оборудование!J10)))=0),"ТО",""))))</f>
        <v/>
      </c>
      <c r="G10">
        <f>IF(Оборудование!$B10="","",IF(AND(N(Оборудование!P10)&gt;0,ISNUMBER(Оборудование!R10),((Год*12+6)-(YEAR(Оборудование!R10)*12+MONTH(Оборудование!R10)))&gt;0,MOD(((Год*12+6)-(YEAR(Оборудование!R10)*12+MONTH(Оборудование!R10))),MAX(1,N(Оборудование!P10)))=0),"К",IF(AND(N(Оборудование!M10)&gt;0,ISNUMBER(Оборудование!O10),((Год*12+6)-(YEAR(Оборудование!O10)*12+MONTH(Оборудование!O10)))&gt;0,MOD(((Год*12+6)-(YEAR(Оборудование!O10)*12+MONTH(Оборудование!O10))),MAX(1,N(Оборудование!M10)))=0),"Т",IF(AND(N(Оборудование!J10)&gt;0,ISNUMBER(Оборудование!L10),((Год*12+6)-(YEAR(Оборудование!L10)*12+MONTH(Оборудование!L10)))&gt;0,MOD(((Год*12+6)-(YEAR(Оборудование!L10)*12+MONTH(Оборудование!L10))),MAX(1,N(Оборудование!J10)))=0),"ТО",""))))</f>
        <v/>
      </c>
      <c r="H10">
        <f>IF(Оборудование!$B10="","",IF(AND(N(Оборудование!P10)&gt;0,ISNUMBER(Оборудование!R10),((Год*12+7)-(YEAR(Оборудование!R10)*12+MONTH(Оборудование!R10)))&gt;0,MOD(((Год*12+7)-(YEAR(Оборудование!R10)*12+MONTH(Оборудование!R10))),MAX(1,N(Оборудование!P10)))=0),"К",IF(AND(N(Оборудование!M10)&gt;0,ISNUMBER(Оборудование!O10),((Год*12+7)-(YEAR(Оборудование!O10)*12+MONTH(Оборудование!O10)))&gt;0,MOD(((Год*12+7)-(YEAR(Оборудование!O10)*12+MONTH(Оборудование!O10))),MAX(1,N(Оборудование!M10)))=0),"Т",IF(AND(N(Оборудование!J10)&gt;0,ISNUMBER(Оборудование!L10),((Год*12+7)-(YEAR(Оборудование!L10)*12+MONTH(Оборудование!L10)))&gt;0,MOD(((Год*12+7)-(YEAR(Оборудование!L10)*12+MONTH(Оборудование!L10))),MAX(1,N(Оборудование!J10)))=0),"ТО",""))))</f>
        <v/>
      </c>
      <c r="I10">
        <f>IF(Оборудование!$B10="","",IF(AND(N(Оборудование!P10)&gt;0,ISNUMBER(Оборудование!R10),((Год*12+8)-(YEAR(Оборудование!R10)*12+MONTH(Оборудование!R10)))&gt;0,MOD(((Год*12+8)-(YEAR(Оборудование!R10)*12+MONTH(Оборудование!R10))),MAX(1,N(Оборудование!P10)))=0),"К",IF(AND(N(Оборудование!M10)&gt;0,ISNUMBER(Оборудование!O10),((Год*12+8)-(YEAR(Оборудование!O10)*12+MONTH(Оборудование!O10)))&gt;0,MOD(((Год*12+8)-(YEAR(Оборудование!O10)*12+MONTH(Оборудование!O10))),MAX(1,N(Оборудование!M10)))=0),"Т",IF(AND(N(Оборудование!J10)&gt;0,ISNUMBER(Оборудование!L10),((Год*12+8)-(YEAR(Оборудование!L10)*12+MONTH(Оборудование!L10)))&gt;0,MOD(((Год*12+8)-(YEAR(Оборудование!L10)*12+MONTH(Оборудование!L10))),MAX(1,N(Оборудование!J10)))=0),"ТО",""))))</f>
        <v/>
      </c>
      <c r="J10">
        <f>IF(Оборудование!$B10="","",IF(AND(N(Оборудование!P10)&gt;0,ISNUMBER(Оборудование!R10),((Год*12+9)-(YEAR(Оборудование!R10)*12+MONTH(Оборудование!R10)))&gt;0,MOD(((Год*12+9)-(YEAR(Оборудование!R10)*12+MONTH(Оборудование!R10))),MAX(1,N(Оборудование!P10)))=0),"К",IF(AND(N(Оборудование!M10)&gt;0,ISNUMBER(Оборудование!O10),((Год*12+9)-(YEAR(Оборудование!O10)*12+MONTH(Оборудование!O10)))&gt;0,MOD(((Год*12+9)-(YEAR(Оборудование!O10)*12+MONTH(Оборудование!O10))),MAX(1,N(Оборудование!M10)))=0),"Т",IF(AND(N(Оборудование!J10)&gt;0,ISNUMBER(Оборудование!L10),((Год*12+9)-(YEAR(Оборудование!L10)*12+MONTH(Оборудование!L10)))&gt;0,MOD(((Год*12+9)-(YEAR(Оборудование!L10)*12+MONTH(Оборудование!L10))),MAX(1,N(Оборудование!J10)))=0),"ТО",""))))</f>
        <v/>
      </c>
      <c r="K10">
        <f>IF(Оборудование!$B10="","",IF(AND(N(Оборудование!P10)&gt;0,ISNUMBER(Оборудование!R10),((Год*12+10)-(YEAR(Оборудование!R10)*12+MONTH(Оборудование!R10)))&gt;0,MOD(((Год*12+10)-(YEAR(Оборудование!R10)*12+MONTH(Оборудование!R10))),MAX(1,N(Оборудование!P10)))=0),"К",IF(AND(N(Оборудование!M10)&gt;0,ISNUMBER(Оборудование!O10),((Год*12+10)-(YEAR(Оборудование!O10)*12+MONTH(Оборудование!O10)))&gt;0,MOD(((Год*12+10)-(YEAR(Оборудование!O10)*12+MONTH(Оборудование!O10))),MAX(1,N(Оборудование!M10)))=0),"Т",IF(AND(N(Оборудование!J10)&gt;0,ISNUMBER(Оборудование!L10),((Год*12+10)-(YEAR(Оборудование!L10)*12+MONTH(Оборудование!L10)))&gt;0,MOD(((Год*12+10)-(YEAR(Оборудование!L10)*12+MONTH(Оборудование!L10))),MAX(1,N(Оборудование!J10)))=0),"ТО",""))))</f>
        <v/>
      </c>
      <c r="L10">
        <f>IF(Оборудование!$B10="","",IF(AND(N(Оборудование!P10)&gt;0,ISNUMBER(Оборудование!R10),((Год*12+11)-(YEAR(Оборудование!R10)*12+MONTH(Оборудование!R10)))&gt;0,MOD(((Год*12+11)-(YEAR(Оборудование!R10)*12+MONTH(Оборудование!R10))),MAX(1,N(Оборудование!P10)))=0),"К",IF(AND(N(Оборудование!M10)&gt;0,ISNUMBER(Оборудование!O10),((Год*12+11)-(YEAR(Оборудование!O10)*12+MONTH(Оборудование!O10)))&gt;0,MOD(((Год*12+11)-(YEAR(Оборудование!O10)*12+MONTH(Оборудование!O10))),MAX(1,N(Оборудование!M10)))=0),"Т",IF(AND(N(Оборудование!J10)&gt;0,ISNUMBER(Оборудование!L10),((Год*12+11)-(YEAR(Оборудование!L10)*12+MONTH(Оборудование!L10)))&gt;0,MOD(((Год*12+11)-(YEAR(Оборудование!L10)*12+MONTH(Оборудование!L10))),MAX(1,N(Оборудование!J10)))=0),"ТО",""))))</f>
        <v/>
      </c>
      <c r="M10">
        <f>IF(Оборудование!$B10="","",IF(AND(N(Оборудование!P10)&gt;0,ISNUMBER(Оборудование!R10),((Год*12+12)-(YEAR(Оборудование!R10)*12+MONTH(Оборудование!R10)))&gt;0,MOD(((Год*12+12)-(YEAR(Оборудование!R10)*12+MONTH(Оборудование!R10))),MAX(1,N(Оборудование!P10)))=0),"К",IF(AND(N(Оборудование!M10)&gt;0,ISNUMBER(Оборудование!O10),((Год*12+12)-(YEAR(Оборудование!O10)*12+MONTH(Оборудование!O10)))&gt;0,MOD(((Год*12+12)-(YEAR(Оборудование!O10)*12+MONTH(Оборудование!O10))),MAX(1,N(Оборудование!M10)))=0),"Т",IF(AND(N(Оборудование!J10)&gt;0,ISNUMBER(Оборудование!L10),((Год*12+12)-(YEAR(Оборудование!L10)*12+MONTH(Оборудование!L10)))&gt;0,MOD(((Год*12+12)-(YEAR(Оборудование!L10)*12+MONTH(Оборудование!L10))),MAX(1,N(Оборудование!J10)))=0),"ТО",""))))</f>
        <v/>
      </c>
      <c r="O10">
        <f>IF(B10="",0,IF(B10="К",N(Оборудование!$Q10),IF(B10="Т",N(Оборудование!$N10),N(Оборудование!$K10))))</f>
        <v/>
      </c>
      <c r="P10">
        <f>IF(C10="",0,IF(C10="К",N(Оборудование!$Q10),IF(C10="Т",N(Оборудование!$N10),N(Оборудование!$K10))))</f>
        <v/>
      </c>
      <c r="Q10">
        <f>IF(D10="",0,IF(D10="К",N(Оборудование!$Q10),IF(D10="Т",N(Оборудование!$N10),N(Оборудование!$K10))))</f>
        <v/>
      </c>
      <c r="R10">
        <f>IF(E10="",0,IF(E10="К",N(Оборудование!$Q10),IF(E10="Т",N(Оборудование!$N10),N(Оборудование!$K10))))</f>
        <v/>
      </c>
      <c r="S10">
        <f>IF(F10="",0,IF(F10="К",N(Оборудование!$Q10),IF(F10="Т",N(Оборудование!$N10),N(Оборудование!$K10))))</f>
        <v/>
      </c>
      <c r="T10">
        <f>IF(G10="",0,IF(G10="К",N(Оборудование!$Q10),IF(G10="Т",N(Оборудование!$N10),N(Оборудование!$K10))))</f>
        <v/>
      </c>
      <c r="U10">
        <f>IF(H10="",0,IF(H10="К",N(Оборудование!$Q10),IF(H10="Т",N(Оборудование!$N10),N(Оборудование!$K10))))</f>
        <v/>
      </c>
      <c r="V10">
        <f>IF(I10="",0,IF(I10="К",N(Оборудование!$Q10),IF(I10="Т",N(Оборудование!$N10),N(Оборудование!$K10))))</f>
        <v/>
      </c>
      <c r="W10">
        <f>IF(J10="",0,IF(J10="К",N(Оборудование!$Q10),IF(J10="Т",N(Оборудование!$N10),N(Оборудование!$K10))))</f>
        <v/>
      </c>
      <c r="X10">
        <f>IF(K10="",0,IF(K10="К",N(Оборудование!$Q10),IF(K10="Т",N(Оборудование!$N10),N(Оборудование!$K10))))</f>
        <v/>
      </c>
      <c r="Y10">
        <f>IF(L10="",0,IF(L10="К",N(Оборудование!$Q10),IF(L10="Т",N(Оборудование!$N10),N(Оборудование!$K10))))</f>
        <v/>
      </c>
      <c r="Z10">
        <f>IF(M10="",0,IF(M10="К",N(Оборудование!$Q10),IF(M10="Т",N(Оборудование!$N10),N(Оборудование!$K10))))</f>
        <v/>
      </c>
      <c r="AB10">
        <f>IF(B10="","",IF(COUNTIF('Журнал выполнения'!$H$6:$H$405,$A10&amp;"|"&amp;TEXT(DATE(Год,1,1),"YYYYMM"))&gt;0,"В",IF(EOMONTH(DATE(Год,1,1),0)&lt;ОтчДата,"Х","П")))</f>
        <v/>
      </c>
      <c r="AC10">
        <f>IF(C10="","",IF(COUNTIF('Журнал выполнения'!$H$6:$H$405,$A10&amp;"|"&amp;TEXT(DATE(Год,2,1),"YYYYMM"))&gt;0,"В",IF(EOMONTH(DATE(Год,2,1),0)&lt;ОтчДата,"Х","П")))</f>
        <v/>
      </c>
      <c r="AD10">
        <f>IF(D10="","",IF(COUNTIF('Журнал выполнения'!$H$6:$H$405,$A10&amp;"|"&amp;TEXT(DATE(Год,3,1),"YYYYMM"))&gt;0,"В",IF(EOMONTH(DATE(Год,3,1),0)&lt;ОтчДата,"Х","П")))</f>
        <v/>
      </c>
      <c r="AE10">
        <f>IF(E10="","",IF(COUNTIF('Журнал выполнения'!$H$6:$H$405,$A10&amp;"|"&amp;TEXT(DATE(Год,4,1),"YYYYMM"))&gt;0,"В",IF(EOMONTH(DATE(Год,4,1),0)&lt;ОтчДата,"Х","П")))</f>
        <v/>
      </c>
      <c r="AF10">
        <f>IF(F10="","",IF(COUNTIF('Журнал выполнения'!$H$6:$H$405,$A10&amp;"|"&amp;TEXT(DATE(Год,5,1),"YYYYMM"))&gt;0,"В",IF(EOMONTH(DATE(Год,5,1),0)&lt;ОтчДата,"Х","П")))</f>
        <v/>
      </c>
      <c r="AG10">
        <f>IF(G10="","",IF(COUNTIF('Журнал выполнения'!$H$6:$H$405,$A10&amp;"|"&amp;TEXT(DATE(Год,6,1),"YYYYMM"))&gt;0,"В",IF(EOMONTH(DATE(Год,6,1),0)&lt;ОтчДата,"Х","П")))</f>
        <v/>
      </c>
      <c r="AH10">
        <f>IF(H10="","",IF(COUNTIF('Журнал выполнения'!$H$6:$H$405,$A10&amp;"|"&amp;TEXT(DATE(Год,7,1),"YYYYMM"))&gt;0,"В",IF(EOMONTH(DATE(Год,7,1),0)&lt;ОтчДата,"Х","П")))</f>
        <v/>
      </c>
      <c r="AI10">
        <f>IF(I10="","",IF(COUNTIF('Журнал выполнения'!$H$6:$H$405,$A10&amp;"|"&amp;TEXT(DATE(Год,8,1),"YYYYMM"))&gt;0,"В",IF(EOMONTH(DATE(Год,8,1),0)&lt;ОтчДата,"Х","П")))</f>
        <v/>
      </c>
      <c r="AJ10">
        <f>IF(J10="","",IF(COUNTIF('Журнал выполнения'!$H$6:$H$405,$A10&amp;"|"&amp;TEXT(DATE(Год,9,1),"YYYYMM"))&gt;0,"В",IF(EOMONTH(DATE(Год,9,1),0)&lt;ОтчДата,"Х","П")))</f>
        <v/>
      </c>
      <c r="AK10">
        <f>IF(K10="","",IF(COUNTIF('Журнал выполнения'!$H$6:$H$405,$A10&amp;"|"&amp;TEXT(DATE(Год,10,1),"YYYYMM"))&gt;0,"В",IF(EOMONTH(DATE(Год,10,1),0)&lt;ОтчДата,"Х","П")))</f>
        <v/>
      </c>
      <c r="AL10">
        <f>IF(L10="","",IF(COUNTIF('Журнал выполнения'!$H$6:$H$405,$A10&amp;"|"&amp;TEXT(DATE(Год,11,1),"YYYYMM"))&gt;0,"В",IF(EOMONTH(DATE(Год,11,1),0)&lt;ОтчДата,"Х","П")))</f>
        <v/>
      </c>
      <c r="AM10">
        <f>IF(M10="","",IF(COUNTIF('Журнал выполнения'!$H$6:$H$405,$A10&amp;"|"&amp;TEXT(DATE(Год,12,1),"YYYYMM"))&gt;0,"В",IF(EOMONTH(DATE(Год,12,1),0)&lt;ОтчДата,"Х","П")))</f>
        <v/>
      </c>
    </row>
    <row r="11">
      <c r="A11">
        <f>Оборудование!A11</f>
        <v/>
      </c>
      <c r="B11">
        <f>IF(Оборудование!$B11="","",IF(AND(N(Оборудование!P11)&gt;0,ISNUMBER(Оборудование!R11),((Год*12+1)-(YEAR(Оборудование!R11)*12+MONTH(Оборудование!R11)))&gt;0,MOD(((Год*12+1)-(YEAR(Оборудование!R11)*12+MONTH(Оборудование!R11))),MAX(1,N(Оборудование!P11)))=0),"К",IF(AND(N(Оборудование!M11)&gt;0,ISNUMBER(Оборудование!O11),((Год*12+1)-(YEAR(Оборудование!O11)*12+MONTH(Оборудование!O11)))&gt;0,MOD(((Год*12+1)-(YEAR(Оборудование!O11)*12+MONTH(Оборудование!O11))),MAX(1,N(Оборудование!M11)))=0),"Т",IF(AND(N(Оборудование!J11)&gt;0,ISNUMBER(Оборудование!L11),((Год*12+1)-(YEAR(Оборудование!L11)*12+MONTH(Оборудование!L11)))&gt;0,MOD(((Год*12+1)-(YEAR(Оборудование!L11)*12+MONTH(Оборудование!L11))),MAX(1,N(Оборудование!J11)))=0),"ТО",""))))</f>
        <v/>
      </c>
      <c r="C11">
        <f>IF(Оборудование!$B11="","",IF(AND(N(Оборудование!P11)&gt;0,ISNUMBER(Оборудование!R11),((Год*12+2)-(YEAR(Оборудование!R11)*12+MONTH(Оборудование!R11)))&gt;0,MOD(((Год*12+2)-(YEAR(Оборудование!R11)*12+MONTH(Оборудование!R11))),MAX(1,N(Оборудование!P11)))=0),"К",IF(AND(N(Оборудование!M11)&gt;0,ISNUMBER(Оборудование!O11),((Год*12+2)-(YEAR(Оборудование!O11)*12+MONTH(Оборудование!O11)))&gt;0,MOD(((Год*12+2)-(YEAR(Оборудование!O11)*12+MONTH(Оборудование!O11))),MAX(1,N(Оборудование!M11)))=0),"Т",IF(AND(N(Оборудование!J11)&gt;0,ISNUMBER(Оборудование!L11),((Год*12+2)-(YEAR(Оборудование!L11)*12+MONTH(Оборудование!L11)))&gt;0,MOD(((Год*12+2)-(YEAR(Оборудование!L11)*12+MONTH(Оборудование!L11))),MAX(1,N(Оборудование!J11)))=0),"ТО",""))))</f>
        <v/>
      </c>
      <c r="D11">
        <f>IF(Оборудование!$B11="","",IF(AND(N(Оборудование!P11)&gt;0,ISNUMBER(Оборудование!R11),((Год*12+3)-(YEAR(Оборудование!R11)*12+MONTH(Оборудование!R11)))&gt;0,MOD(((Год*12+3)-(YEAR(Оборудование!R11)*12+MONTH(Оборудование!R11))),MAX(1,N(Оборудование!P11)))=0),"К",IF(AND(N(Оборудование!M11)&gt;0,ISNUMBER(Оборудование!O11),((Год*12+3)-(YEAR(Оборудование!O11)*12+MONTH(Оборудование!O11)))&gt;0,MOD(((Год*12+3)-(YEAR(Оборудование!O11)*12+MONTH(Оборудование!O11))),MAX(1,N(Оборудование!M11)))=0),"Т",IF(AND(N(Оборудование!J11)&gt;0,ISNUMBER(Оборудование!L11),((Год*12+3)-(YEAR(Оборудование!L11)*12+MONTH(Оборудование!L11)))&gt;0,MOD(((Год*12+3)-(YEAR(Оборудование!L11)*12+MONTH(Оборудование!L11))),MAX(1,N(Оборудование!J11)))=0),"ТО",""))))</f>
        <v/>
      </c>
      <c r="E11">
        <f>IF(Оборудование!$B11="","",IF(AND(N(Оборудование!P11)&gt;0,ISNUMBER(Оборудование!R11),((Год*12+4)-(YEAR(Оборудование!R11)*12+MONTH(Оборудование!R11)))&gt;0,MOD(((Год*12+4)-(YEAR(Оборудование!R11)*12+MONTH(Оборудование!R11))),MAX(1,N(Оборудование!P11)))=0),"К",IF(AND(N(Оборудование!M11)&gt;0,ISNUMBER(Оборудование!O11),((Год*12+4)-(YEAR(Оборудование!O11)*12+MONTH(Оборудование!O11)))&gt;0,MOD(((Год*12+4)-(YEAR(Оборудование!O11)*12+MONTH(Оборудование!O11))),MAX(1,N(Оборудование!M11)))=0),"Т",IF(AND(N(Оборудование!J11)&gt;0,ISNUMBER(Оборудование!L11),((Год*12+4)-(YEAR(Оборудование!L11)*12+MONTH(Оборудование!L11)))&gt;0,MOD(((Год*12+4)-(YEAR(Оборудование!L11)*12+MONTH(Оборудование!L11))),MAX(1,N(Оборудование!J11)))=0),"ТО",""))))</f>
        <v/>
      </c>
      <c r="F11">
        <f>IF(Оборудование!$B11="","",IF(AND(N(Оборудование!P11)&gt;0,ISNUMBER(Оборудование!R11),((Год*12+5)-(YEAR(Оборудование!R11)*12+MONTH(Оборудование!R11)))&gt;0,MOD(((Год*12+5)-(YEAR(Оборудование!R11)*12+MONTH(Оборудование!R11))),MAX(1,N(Оборудование!P11)))=0),"К",IF(AND(N(Оборудование!M11)&gt;0,ISNUMBER(Оборудование!O11),((Год*12+5)-(YEAR(Оборудование!O11)*12+MONTH(Оборудование!O11)))&gt;0,MOD(((Год*12+5)-(YEAR(Оборудование!O11)*12+MONTH(Оборудование!O11))),MAX(1,N(Оборудование!M11)))=0),"Т",IF(AND(N(Оборудование!J11)&gt;0,ISNUMBER(Оборудование!L11),((Год*12+5)-(YEAR(Оборудование!L11)*12+MONTH(Оборудование!L11)))&gt;0,MOD(((Год*12+5)-(YEAR(Оборудование!L11)*12+MONTH(Оборудование!L11))),MAX(1,N(Оборудование!J11)))=0),"ТО",""))))</f>
        <v/>
      </c>
      <c r="G11">
        <f>IF(Оборудование!$B11="","",IF(AND(N(Оборудование!P11)&gt;0,ISNUMBER(Оборудование!R11),((Год*12+6)-(YEAR(Оборудование!R11)*12+MONTH(Оборудование!R11)))&gt;0,MOD(((Год*12+6)-(YEAR(Оборудование!R11)*12+MONTH(Оборудование!R11))),MAX(1,N(Оборудование!P11)))=0),"К",IF(AND(N(Оборудование!M11)&gt;0,ISNUMBER(Оборудование!O11),((Год*12+6)-(YEAR(Оборудование!O11)*12+MONTH(Оборудование!O11)))&gt;0,MOD(((Год*12+6)-(YEAR(Оборудование!O11)*12+MONTH(Оборудование!O11))),MAX(1,N(Оборудование!M11)))=0),"Т",IF(AND(N(Оборудование!J11)&gt;0,ISNUMBER(Оборудование!L11),((Год*12+6)-(YEAR(Оборудование!L11)*12+MONTH(Оборудование!L11)))&gt;0,MOD(((Год*12+6)-(YEAR(Оборудование!L11)*12+MONTH(Оборудование!L11))),MAX(1,N(Оборудование!J11)))=0),"ТО",""))))</f>
        <v/>
      </c>
      <c r="H11">
        <f>IF(Оборудование!$B11="","",IF(AND(N(Оборудование!P11)&gt;0,ISNUMBER(Оборудование!R11),((Год*12+7)-(YEAR(Оборудование!R11)*12+MONTH(Оборудование!R11)))&gt;0,MOD(((Год*12+7)-(YEAR(Оборудование!R11)*12+MONTH(Оборудование!R11))),MAX(1,N(Оборудование!P11)))=0),"К",IF(AND(N(Оборудование!M11)&gt;0,ISNUMBER(Оборудование!O11),((Год*12+7)-(YEAR(Оборудование!O11)*12+MONTH(Оборудование!O11)))&gt;0,MOD(((Год*12+7)-(YEAR(Оборудование!O11)*12+MONTH(Оборудование!O11))),MAX(1,N(Оборудование!M11)))=0),"Т",IF(AND(N(Оборудование!J11)&gt;0,ISNUMBER(Оборудование!L11),((Год*12+7)-(YEAR(Оборудование!L11)*12+MONTH(Оборудование!L11)))&gt;0,MOD(((Год*12+7)-(YEAR(Оборудование!L11)*12+MONTH(Оборудование!L11))),MAX(1,N(Оборудование!J11)))=0),"ТО",""))))</f>
        <v/>
      </c>
      <c r="I11">
        <f>IF(Оборудование!$B11="","",IF(AND(N(Оборудование!P11)&gt;0,ISNUMBER(Оборудование!R11),((Год*12+8)-(YEAR(Оборудование!R11)*12+MONTH(Оборудование!R11)))&gt;0,MOD(((Год*12+8)-(YEAR(Оборудование!R11)*12+MONTH(Оборудование!R11))),MAX(1,N(Оборудование!P11)))=0),"К",IF(AND(N(Оборудование!M11)&gt;0,ISNUMBER(Оборудование!O11),((Год*12+8)-(YEAR(Оборудование!O11)*12+MONTH(Оборудование!O11)))&gt;0,MOD(((Год*12+8)-(YEAR(Оборудование!O11)*12+MONTH(Оборудование!O11))),MAX(1,N(Оборудование!M11)))=0),"Т",IF(AND(N(Оборудование!J11)&gt;0,ISNUMBER(Оборудование!L11),((Год*12+8)-(YEAR(Оборудование!L11)*12+MONTH(Оборудование!L11)))&gt;0,MOD(((Год*12+8)-(YEAR(Оборудование!L11)*12+MONTH(Оборудование!L11))),MAX(1,N(Оборудование!J11)))=0),"ТО",""))))</f>
        <v/>
      </c>
      <c r="J11">
        <f>IF(Оборудование!$B11="","",IF(AND(N(Оборудование!P11)&gt;0,ISNUMBER(Оборудование!R11),((Год*12+9)-(YEAR(Оборудование!R11)*12+MONTH(Оборудование!R11)))&gt;0,MOD(((Год*12+9)-(YEAR(Оборудование!R11)*12+MONTH(Оборудование!R11))),MAX(1,N(Оборудование!P11)))=0),"К",IF(AND(N(Оборудование!M11)&gt;0,ISNUMBER(Оборудование!O11),((Год*12+9)-(YEAR(Оборудование!O11)*12+MONTH(Оборудование!O11)))&gt;0,MOD(((Год*12+9)-(YEAR(Оборудование!O11)*12+MONTH(Оборудование!O11))),MAX(1,N(Оборудование!M11)))=0),"Т",IF(AND(N(Оборудование!J11)&gt;0,ISNUMBER(Оборудование!L11),((Год*12+9)-(YEAR(Оборудование!L11)*12+MONTH(Оборудование!L11)))&gt;0,MOD(((Год*12+9)-(YEAR(Оборудование!L11)*12+MONTH(Оборудование!L11))),MAX(1,N(Оборудование!J11)))=0),"ТО",""))))</f>
        <v/>
      </c>
      <c r="K11">
        <f>IF(Оборудование!$B11="","",IF(AND(N(Оборудование!P11)&gt;0,ISNUMBER(Оборудование!R11),((Год*12+10)-(YEAR(Оборудование!R11)*12+MONTH(Оборудование!R11)))&gt;0,MOD(((Год*12+10)-(YEAR(Оборудование!R11)*12+MONTH(Оборудование!R11))),MAX(1,N(Оборудование!P11)))=0),"К",IF(AND(N(Оборудование!M11)&gt;0,ISNUMBER(Оборудование!O11),((Год*12+10)-(YEAR(Оборудование!O11)*12+MONTH(Оборудование!O11)))&gt;0,MOD(((Год*12+10)-(YEAR(Оборудование!O11)*12+MONTH(Оборудование!O11))),MAX(1,N(Оборудование!M11)))=0),"Т",IF(AND(N(Оборудование!J11)&gt;0,ISNUMBER(Оборудование!L11),((Год*12+10)-(YEAR(Оборудование!L11)*12+MONTH(Оборудование!L11)))&gt;0,MOD(((Год*12+10)-(YEAR(Оборудование!L11)*12+MONTH(Оборудование!L11))),MAX(1,N(Оборудование!J11)))=0),"ТО",""))))</f>
        <v/>
      </c>
      <c r="L11">
        <f>IF(Оборудование!$B11="","",IF(AND(N(Оборудование!P11)&gt;0,ISNUMBER(Оборудование!R11),((Год*12+11)-(YEAR(Оборудование!R11)*12+MONTH(Оборудование!R11)))&gt;0,MOD(((Год*12+11)-(YEAR(Оборудование!R11)*12+MONTH(Оборудование!R11))),MAX(1,N(Оборудование!P11)))=0),"К",IF(AND(N(Оборудование!M11)&gt;0,ISNUMBER(Оборудование!O11),((Год*12+11)-(YEAR(Оборудование!O11)*12+MONTH(Оборудование!O11)))&gt;0,MOD(((Год*12+11)-(YEAR(Оборудование!O11)*12+MONTH(Оборудование!O11))),MAX(1,N(Оборудование!M11)))=0),"Т",IF(AND(N(Оборудование!J11)&gt;0,ISNUMBER(Оборудование!L11),((Год*12+11)-(YEAR(Оборудование!L11)*12+MONTH(Оборудование!L11)))&gt;0,MOD(((Год*12+11)-(YEAR(Оборудование!L11)*12+MONTH(Оборудование!L11))),MAX(1,N(Оборудование!J11)))=0),"ТО",""))))</f>
        <v/>
      </c>
      <c r="M11">
        <f>IF(Оборудование!$B11="","",IF(AND(N(Оборудование!P11)&gt;0,ISNUMBER(Оборудование!R11),((Год*12+12)-(YEAR(Оборудование!R11)*12+MONTH(Оборудование!R11)))&gt;0,MOD(((Год*12+12)-(YEAR(Оборудование!R11)*12+MONTH(Оборудование!R11))),MAX(1,N(Оборудование!P11)))=0),"К",IF(AND(N(Оборудование!M11)&gt;0,ISNUMBER(Оборудование!O11),((Год*12+12)-(YEAR(Оборудование!O11)*12+MONTH(Оборудование!O11)))&gt;0,MOD(((Год*12+12)-(YEAR(Оборудование!O11)*12+MONTH(Оборудование!O11))),MAX(1,N(Оборудование!M11)))=0),"Т",IF(AND(N(Оборудование!J11)&gt;0,ISNUMBER(Оборудование!L11),((Год*12+12)-(YEAR(Оборудование!L11)*12+MONTH(Оборудование!L11)))&gt;0,MOD(((Год*12+12)-(YEAR(Оборудование!L11)*12+MONTH(Оборудование!L11))),MAX(1,N(Оборудование!J11)))=0),"ТО",""))))</f>
        <v/>
      </c>
      <c r="O11">
        <f>IF(B11="",0,IF(B11="К",N(Оборудование!$Q11),IF(B11="Т",N(Оборудование!$N11),N(Оборудование!$K11))))</f>
        <v/>
      </c>
      <c r="P11">
        <f>IF(C11="",0,IF(C11="К",N(Оборудование!$Q11),IF(C11="Т",N(Оборудование!$N11),N(Оборудование!$K11))))</f>
        <v/>
      </c>
      <c r="Q11">
        <f>IF(D11="",0,IF(D11="К",N(Оборудование!$Q11),IF(D11="Т",N(Оборудование!$N11),N(Оборудование!$K11))))</f>
        <v/>
      </c>
      <c r="R11">
        <f>IF(E11="",0,IF(E11="К",N(Оборудование!$Q11),IF(E11="Т",N(Оборудование!$N11),N(Оборудование!$K11))))</f>
        <v/>
      </c>
      <c r="S11">
        <f>IF(F11="",0,IF(F11="К",N(Оборудование!$Q11),IF(F11="Т",N(Оборудование!$N11),N(Оборудование!$K11))))</f>
        <v/>
      </c>
      <c r="T11">
        <f>IF(G11="",0,IF(G11="К",N(Оборудование!$Q11),IF(G11="Т",N(Оборудование!$N11),N(Оборудование!$K11))))</f>
        <v/>
      </c>
      <c r="U11">
        <f>IF(H11="",0,IF(H11="К",N(Оборудование!$Q11),IF(H11="Т",N(Оборудование!$N11),N(Оборудование!$K11))))</f>
        <v/>
      </c>
      <c r="V11">
        <f>IF(I11="",0,IF(I11="К",N(Оборудование!$Q11),IF(I11="Т",N(Оборудование!$N11),N(Оборудование!$K11))))</f>
        <v/>
      </c>
      <c r="W11">
        <f>IF(J11="",0,IF(J11="К",N(Оборудование!$Q11),IF(J11="Т",N(Оборудование!$N11),N(Оборудование!$K11))))</f>
        <v/>
      </c>
      <c r="X11">
        <f>IF(K11="",0,IF(K11="К",N(Оборудование!$Q11),IF(K11="Т",N(Оборудование!$N11),N(Оборудование!$K11))))</f>
        <v/>
      </c>
      <c r="Y11">
        <f>IF(L11="",0,IF(L11="К",N(Оборудование!$Q11),IF(L11="Т",N(Оборудование!$N11),N(Оборудование!$K11))))</f>
        <v/>
      </c>
      <c r="Z11">
        <f>IF(M11="",0,IF(M11="К",N(Оборудование!$Q11),IF(M11="Т",N(Оборудование!$N11),N(Оборудование!$K11))))</f>
        <v/>
      </c>
      <c r="AB11">
        <f>IF(B11="","",IF(COUNTIF('Журнал выполнения'!$H$6:$H$405,$A11&amp;"|"&amp;TEXT(DATE(Год,1,1),"YYYYMM"))&gt;0,"В",IF(EOMONTH(DATE(Год,1,1),0)&lt;ОтчДата,"Х","П")))</f>
        <v/>
      </c>
      <c r="AC11">
        <f>IF(C11="","",IF(COUNTIF('Журнал выполнения'!$H$6:$H$405,$A11&amp;"|"&amp;TEXT(DATE(Год,2,1),"YYYYMM"))&gt;0,"В",IF(EOMONTH(DATE(Год,2,1),0)&lt;ОтчДата,"Х","П")))</f>
        <v/>
      </c>
      <c r="AD11">
        <f>IF(D11="","",IF(COUNTIF('Журнал выполнения'!$H$6:$H$405,$A11&amp;"|"&amp;TEXT(DATE(Год,3,1),"YYYYMM"))&gt;0,"В",IF(EOMONTH(DATE(Год,3,1),0)&lt;ОтчДата,"Х","П")))</f>
        <v/>
      </c>
      <c r="AE11">
        <f>IF(E11="","",IF(COUNTIF('Журнал выполнения'!$H$6:$H$405,$A11&amp;"|"&amp;TEXT(DATE(Год,4,1),"YYYYMM"))&gt;0,"В",IF(EOMONTH(DATE(Год,4,1),0)&lt;ОтчДата,"Х","П")))</f>
        <v/>
      </c>
      <c r="AF11">
        <f>IF(F11="","",IF(COUNTIF('Журнал выполнения'!$H$6:$H$405,$A11&amp;"|"&amp;TEXT(DATE(Год,5,1),"YYYYMM"))&gt;0,"В",IF(EOMONTH(DATE(Год,5,1),0)&lt;ОтчДата,"Х","П")))</f>
        <v/>
      </c>
      <c r="AG11">
        <f>IF(G11="","",IF(COUNTIF('Журнал выполнения'!$H$6:$H$405,$A11&amp;"|"&amp;TEXT(DATE(Год,6,1),"YYYYMM"))&gt;0,"В",IF(EOMONTH(DATE(Год,6,1),0)&lt;ОтчДата,"Х","П")))</f>
        <v/>
      </c>
      <c r="AH11">
        <f>IF(H11="","",IF(COUNTIF('Журнал выполнения'!$H$6:$H$405,$A11&amp;"|"&amp;TEXT(DATE(Год,7,1),"YYYYMM"))&gt;0,"В",IF(EOMONTH(DATE(Год,7,1),0)&lt;ОтчДата,"Х","П")))</f>
        <v/>
      </c>
      <c r="AI11">
        <f>IF(I11="","",IF(COUNTIF('Журнал выполнения'!$H$6:$H$405,$A11&amp;"|"&amp;TEXT(DATE(Год,8,1),"YYYYMM"))&gt;0,"В",IF(EOMONTH(DATE(Год,8,1),0)&lt;ОтчДата,"Х","П")))</f>
        <v/>
      </c>
      <c r="AJ11">
        <f>IF(J11="","",IF(COUNTIF('Журнал выполнения'!$H$6:$H$405,$A11&amp;"|"&amp;TEXT(DATE(Год,9,1),"YYYYMM"))&gt;0,"В",IF(EOMONTH(DATE(Год,9,1),0)&lt;ОтчДата,"Х","П")))</f>
        <v/>
      </c>
      <c r="AK11">
        <f>IF(K11="","",IF(COUNTIF('Журнал выполнения'!$H$6:$H$405,$A11&amp;"|"&amp;TEXT(DATE(Год,10,1),"YYYYMM"))&gt;0,"В",IF(EOMONTH(DATE(Год,10,1),0)&lt;ОтчДата,"Х","П")))</f>
        <v/>
      </c>
      <c r="AL11">
        <f>IF(L11="","",IF(COUNTIF('Журнал выполнения'!$H$6:$H$405,$A11&amp;"|"&amp;TEXT(DATE(Год,11,1),"YYYYMM"))&gt;0,"В",IF(EOMONTH(DATE(Год,11,1),0)&lt;ОтчДата,"Х","П")))</f>
        <v/>
      </c>
      <c r="AM11">
        <f>IF(M11="","",IF(COUNTIF('Журнал выполнения'!$H$6:$H$405,$A11&amp;"|"&amp;TEXT(DATE(Год,12,1),"YYYYMM"))&gt;0,"В",IF(EOMONTH(DATE(Год,12,1),0)&lt;ОтчДата,"Х","П")))</f>
        <v/>
      </c>
    </row>
    <row r="12">
      <c r="A12">
        <f>Оборудование!A12</f>
        <v/>
      </c>
      <c r="B12">
        <f>IF(Оборудование!$B12="","",IF(AND(N(Оборудование!P12)&gt;0,ISNUMBER(Оборудование!R12),((Год*12+1)-(YEAR(Оборудование!R12)*12+MONTH(Оборудование!R12)))&gt;0,MOD(((Год*12+1)-(YEAR(Оборудование!R12)*12+MONTH(Оборудование!R12))),MAX(1,N(Оборудование!P12)))=0),"К",IF(AND(N(Оборудование!M12)&gt;0,ISNUMBER(Оборудование!O12),((Год*12+1)-(YEAR(Оборудование!O12)*12+MONTH(Оборудование!O12)))&gt;0,MOD(((Год*12+1)-(YEAR(Оборудование!O12)*12+MONTH(Оборудование!O12))),MAX(1,N(Оборудование!M12)))=0),"Т",IF(AND(N(Оборудование!J12)&gt;0,ISNUMBER(Оборудование!L12),((Год*12+1)-(YEAR(Оборудование!L12)*12+MONTH(Оборудование!L12)))&gt;0,MOD(((Год*12+1)-(YEAR(Оборудование!L12)*12+MONTH(Оборудование!L12))),MAX(1,N(Оборудование!J12)))=0),"ТО",""))))</f>
        <v/>
      </c>
      <c r="C12">
        <f>IF(Оборудование!$B12="","",IF(AND(N(Оборудование!P12)&gt;0,ISNUMBER(Оборудование!R12),((Год*12+2)-(YEAR(Оборудование!R12)*12+MONTH(Оборудование!R12)))&gt;0,MOD(((Год*12+2)-(YEAR(Оборудование!R12)*12+MONTH(Оборудование!R12))),MAX(1,N(Оборудование!P12)))=0),"К",IF(AND(N(Оборудование!M12)&gt;0,ISNUMBER(Оборудование!O12),((Год*12+2)-(YEAR(Оборудование!O12)*12+MONTH(Оборудование!O12)))&gt;0,MOD(((Год*12+2)-(YEAR(Оборудование!O12)*12+MONTH(Оборудование!O12))),MAX(1,N(Оборудование!M12)))=0),"Т",IF(AND(N(Оборудование!J12)&gt;0,ISNUMBER(Оборудование!L12),((Год*12+2)-(YEAR(Оборудование!L12)*12+MONTH(Оборудование!L12)))&gt;0,MOD(((Год*12+2)-(YEAR(Оборудование!L12)*12+MONTH(Оборудование!L12))),MAX(1,N(Оборудование!J12)))=0),"ТО",""))))</f>
        <v/>
      </c>
      <c r="D12">
        <f>IF(Оборудование!$B12="","",IF(AND(N(Оборудование!P12)&gt;0,ISNUMBER(Оборудование!R12),((Год*12+3)-(YEAR(Оборудование!R12)*12+MONTH(Оборудование!R12)))&gt;0,MOD(((Год*12+3)-(YEAR(Оборудование!R12)*12+MONTH(Оборудование!R12))),MAX(1,N(Оборудование!P12)))=0),"К",IF(AND(N(Оборудование!M12)&gt;0,ISNUMBER(Оборудование!O12),((Год*12+3)-(YEAR(Оборудование!O12)*12+MONTH(Оборудование!O12)))&gt;0,MOD(((Год*12+3)-(YEAR(Оборудование!O12)*12+MONTH(Оборудование!O12))),MAX(1,N(Оборудование!M12)))=0),"Т",IF(AND(N(Оборудование!J12)&gt;0,ISNUMBER(Оборудование!L12),((Год*12+3)-(YEAR(Оборудование!L12)*12+MONTH(Оборудование!L12)))&gt;0,MOD(((Год*12+3)-(YEAR(Оборудование!L12)*12+MONTH(Оборудование!L12))),MAX(1,N(Оборудование!J12)))=0),"ТО",""))))</f>
        <v/>
      </c>
      <c r="E12">
        <f>IF(Оборудование!$B12="","",IF(AND(N(Оборудование!P12)&gt;0,ISNUMBER(Оборудование!R12),((Год*12+4)-(YEAR(Оборудование!R12)*12+MONTH(Оборудование!R12)))&gt;0,MOD(((Год*12+4)-(YEAR(Оборудование!R12)*12+MONTH(Оборудование!R12))),MAX(1,N(Оборудование!P12)))=0),"К",IF(AND(N(Оборудование!M12)&gt;0,ISNUMBER(Оборудование!O12),((Год*12+4)-(YEAR(Оборудование!O12)*12+MONTH(Оборудование!O12)))&gt;0,MOD(((Год*12+4)-(YEAR(Оборудование!O12)*12+MONTH(Оборудование!O12))),MAX(1,N(Оборудование!M12)))=0),"Т",IF(AND(N(Оборудование!J12)&gt;0,ISNUMBER(Оборудование!L12),((Год*12+4)-(YEAR(Оборудование!L12)*12+MONTH(Оборудование!L12)))&gt;0,MOD(((Год*12+4)-(YEAR(Оборудование!L12)*12+MONTH(Оборудование!L12))),MAX(1,N(Оборудование!J12)))=0),"ТО",""))))</f>
        <v/>
      </c>
      <c r="F12">
        <f>IF(Оборудование!$B12="","",IF(AND(N(Оборудование!P12)&gt;0,ISNUMBER(Оборудование!R12),((Год*12+5)-(YEAR(Оборудование!R12)*12+MONTH(Оборудование!R12)))&gt;0,MOD(((Год*12+5)-(YEAR(Оборудование!R12)*12+MONTH(Оборудование!R12))),MAX(1,N(Оборудование!P12)))=0),"К",IF(AND(N(Оборудование!M12)&gt;0,ISNUMBER(Оборудование!O12),((Год*12+5)-(YEAR(Оборудование!O12)*12+MONTH(Оборудование!O12)))&gt;0,MOD(((Год*12+5)-(YEAR(Оборудование!O12)*12+MONTH(Оборудование!O12))),MAX(1,N(Оборудование!M12)))=0),"Т",IF(AND(N(Оборудование!J12)&gt;0,ISNUMBER(Оборудование!L12),((Год*12+5)-(YEAR(Оборудование!L12)*12+MONTH(Оборудование!L12)))&gt;0,MOD(((Год*12+5)-(YEAR(Оборудование!L12)*12+MONTH(Оборудование!L12))),MAX(1,N(Оборудование!J12)))=0),"ТО",""))))</f>
        <v/>
      </c>
      <c r="G12">
        <f>IF(Оборудование!$B12="","",IF(AND(N(Оборудование!P12)&gt;0,ISNUMBER(Оборудование!R12),((Год*12+6)-(YEAR(Оборудование!R12)*12+MONTH(Оборудование!R12)))&gt;0,MOD(((Год*12+6)-(YEAR(Оборудование!R12)*12+MONTH(Оборудование!R12))),MAX(1,N(Оборудование!P12)))=0),"К",IF(AND(N(Оборудование!M12)&gt;0,ISNUMBER(Оборудование!O12),((Год*12+6)-(YEAR(Оборудование!O12)*12+MONTH(Оборудование!O12)))&gt;0,MOD(((Год*12+6)-(YEAR(Оборудование!O12)*12+MONTH(Оборудование!O12))),MAX(1,N(Оборудование!M12)))=0),"Т",IF(AND(N(Оборудование!J12)&gt;0,ISNUMBER(Оборудование!L12),((Год*12+6)-(YEAR(Оборудование!L12)*12+MONTH(Оборудование!L12)))&gt;0,MOD(((Год*12+6)-(YEAR(Оборудование!L12)*12+MONTH(Оборудование!L12))),MAX(1,N(Оборудование!J12)))=0),"ТО",""))))</f>
        <v/>
      </c>
      <c r="H12">
        <f>IF(Оборудование!$B12="","",IF(AND(N(Оборудование!P12)&gt;0,ISNUMBER(Оборудование!R12),((Год*12+7)-(YEAR(Оборудование!R12)*12+MONTH(Оборудование!R12)))&gt;0,MOD(((Год*12+7)-(YEAR(Оборудование!R12)*12+MONTH(Оборудование!R12))),MAX(1,N(Оборудование!P12)))=0),"К",IF(AND(N(Оборудование!M12)&gt;0,ISNUMBER(Оборудование!O12),((Год*12+7)-(YEAR(Оборудование!O12)*12+MONTH(Оборудование!O12)))&gt;0,MOD(((Год*12+7)-(YEAR(Оборудование!O12)*12+MONTH(Оборудование!O12))),MAX(1,N(Оборудование!M12)))=0),"Т",IF(AND(N(Оборудование!J12)&gt;0,ISNUMBER(Оборудование!L12),((Год*12+7)-(YEAR(Оборудование!L12)*12+MONTH(Оборудование!L12)))&gt;0,MOD(((Год*12+7)-(YEAR(Оборудование!L12)*12+MONTH(Оборудование!L12))),MAX(1,N(Оборудование!J12)))=0),"ТО",""))))</f>
        <v/>
      </c>
      <c r="I12">
        <f>IF(Оборудование!$B12="","",IF(AND(N(Оборудование!P12)&gt;0,ISNUMBER(Оборудование!R12),((Год*12+8)-(YEAR(Оборудование!R12)*12+MONTH(Оборудование!R12)))&gt;0,MOD(((Год*12+8)-(YEAR(Оборудование!R12)*12+MONTH(Оборудование!R12))),MAX(1,N(Оборудование!P12)))=0),"К",IF(AND(N(Оборудование!M12)&gt;0,ISNUMBER(Оборудование!O12),((Год*12+8)-(YEAR(Оборудование!O12)*12+MONTH(Оборудование!O12)))&gt;0,MOD(((Год*12+8)-(YEAR(Оборудование!O12)*12+MONTH(Оборудование!O12))),MAX(1,N(Оборудование!M12)))=0),"Т",IF(AND(N(Оборудование!J12)&gt;0,ISNUMBER(Оборудование!L12),((Год*12+8)-(YEAR(Оборудование!L12)*12+MONTH(Оборудование!L12)))&gt;0,MOD(((Год*12+8)-(YEAR(Оборудование!L12)*12+MONTH(Оборудование!L12))),MAX(1,N(Оборудование!J12)))=0),"ТО",""))))</f>
        <v/>
      </c>
      <c r="J12">
        <f>IF(Оборудование!$B12="","",IF(AND(N(Оборудование!P12)&gt;0,ISNUMBER(Оборудование!R12),((Год*12+9)-(YEAR(Оборудование!R12)*12+MONTH(Оборудование!R12)))&gt;0,MOD(((Год*12+9)-(YEAR(Оборудование!R12)*12+MONTH(Оборудование!R12))),MAX(1,N(Оборудование!P12)))=0),"К",IF(AND(N(Оборудование!M12)&gt;0,ISNUMBER(Оборудование!O12),((Год*12+9)-(YEAR(Оборудование!O12)*12+MONTH(Оборудование!O12)))&gt;0,MOD(((Год*12+9)-(YEAR(Оборудование!O12)*12+MONTH(Оборудование!O12))),MAX(1,N(Оборудование!M12)))=0),"Т",IF(AND(N(Оборудование!J12)&gt;0,ISNUMBER(Оборудование!L12),((Год*12+9)-(YEAR(Оборудование!L12)*12+MONTH(Оборудование!L12)))&gt;0,MOD(((Год*12+9)-(YEAR(Оборудование!L12)*12+MONTH(Оборудование!L12))),MAX(1,N(Оборудование!J12)))=0),"ТО",""))))</f>
        <v/>
      </c>
      <c r="K12">
        <f>IF(Оборудование!$B12="","",IF(AND(N(Оборудование!P12)&gt;0,ISNUMBER(Оборудование!R12),((Год*12+10)-(YEAR(Оборудование!R12)*12+MONTH(Оборудование!R12)))&gt;0,MOD(((Год*12+10)-(YEAR(Оборудование!R12)*12+MONTH(Оборудование!R12))),MAX(1,N(Оборудование!P12)))=0),"К",IF(AND(N(Оборудование!M12)&gt;0,ISNUMBER(Оборудование!O12),((Год*12+10)-(YEAR(Оборудование!O12)*12+MONTH(Оборудование!O12)))&gt;0,MOD(((Год*12+10)-(YEAR(Оборудование!O12)*12+MONTH(Оборудование!O12))),MAX(1,N(Оборудование!M12)))=0),"Т",IF(AND(N(Оборудование!J12)&gt;0,ISNUMBER(Оборудование!L12),((Год*12+10)-(YEAR(Оборудование!L12)*12+MONTH(Оборудование!L12)))&gt;0,MOD(((Год*12+10)-(YEAR(Оборудование!L12)*12+MONTH(Оборудование!L12))),MAX(1,N(Оборудование!J12)))=0),"ТО",""))))</f>
        <v/>
      </c>
      <c r="L12">
        <f>IF(Оборудование!$B12="","",IF(AND(N(Оборудование!P12)&gt;0,ISNUMBER(Оборудование!R12),((Год*12+11)-(YEAR(Оборудование!R12)*12+MONTH(Оборудование!R12)))&gt;0,MOD(((Год*12+11)-(YEAR(Оборудование!R12)*12+MONTH(Оборудование!R12))),MAX(1,N(Оборудование!P12)))=0),"К",IF(AND(N(Оборудование!M12)&gt;0,ISNUMBER(Оборудование!O12),((Год*12+11)-(YEAR(Оборудование!O12)*12+MONTH(Оборудование!O12)))&gt;0,MOD(((Год*12+11)-(YEAR(Оборудование!O12)*12+MONTH(Оборудование!O12))),MAX(1,N(Оборудование!M12)))=0),"Т",IF(AND(N(Оборудование!J12)&gt;0,ISNUMBER(Оборудование!L12),((Год*12+11)-(YEAR(Оборудование!L12)*12+MONTH(Оборудование!L12)))&gt;0,MOD(((Год*12+11)-(YEAR(Оборудование!L12)*12+MONTH(Оборудование!L12))),MAX(1,N(Оборудование!J12)))=0),"ТО",""))))</f>
        <v/>
      </c>
      <c r="M12">
        <f>IF(Оборудование!$B12="","",IF(AND(N(Оборудование!P12)&gt;0,ISNUMBER(Оборудование!R12),((Год*12+12)-(YEAR(Оборудование!R12)*12+MONTH(Оборудование!R12)))&gt;0,MOD(((Год*12+12)-(YEAR(Оборудование!R12)*12+MONTH(Оборудование!R12))),MAX(1,N(Оборудование!P12)))=0),"К",IF(AND(N(Оборудование!M12)&gt;0,ISNUMBER(Оборудование!O12),((Год*12+12)-(YEAR(Оборудование!O12)*12+MONTH(Оборудование!O12)))&gt;0,MOD(((Год*12+12)-(YEAR(Оборудование!O12)*12+MONTH(Оборудование!O12))),MAX(1,N(Оборудование!M12)))=0),"Т",IF(AND(N(Оборудование!J12)&gt;0,ISNUMBER(Оборудование!L12),((Год*12+12)-(YEAR(Оборудование!L12)*12+MONTH(Оборудование!L12)))&gt;0,MOD(((Год*12+12)-(YEAR(Оборудование!L12)*12+MONTH(Оборудование!L12))),MAX(1,N(Оборудование!J12)))=0),"ТО",""))))</f>
        <v/>
      </c>
      <c r="O12">
        <f>IF(B12="",0,IF(B12="К",N(Оборудование!$Q12),IF(B12="Т",N(Оборудование!$N12),N(Оборудование!$K12))))</f>
        <v/>
      </c>
      <c r="P12">
        <f>IF(C12="",0,IF(C12="К",N(Оборудование!$Q12),IF(C12="Т",N(Оборудование!$N12),N(Оборудование!$K12))))</f>
        <v/>
      </c>
      <c r="Q12">
        <f>IF(D12="",0,IF(D12="К",N(Оборудование!$Q12),IF(D12="Т",N(Оборудование!$N12),N(Оборудование!$K12))))</f>
        <v/>
      </c>
      <c r="R12">
        <f>IF(E12="",0,IF(E12="К",N(Оборудование!$Q12),IF(E12="Т",N(Оборудование!$N12),N(Оборудование!$K12))))</f>
        <v/>
      </c>
      <c r="S12">
        <f>IF(F12="",0,IF(F12="К",N(Оборудование!$Q12),IF(F12="Т",N(Оборудование!$N12),N(Оборудование!$K12))))</f>
        <v/>
      </c>
      <c r="T12">
        <f>IF(G12="",0,IF(G12="К",N(Оборудование!$Q12),IF(G12="Т",N(Оборудование!$N12),N(Оборудование!$K12))))</f>
        <v/>
      </c>
      <c r="U12">
        <f>IF(H12="",0,IF(H12="К",N(Оборудование!$Q12),IF(H12="Т",N(Оборудование!$N12),N(Оборудование!$K12))))</f>
        <v/>
      </c>
      <c r="V12">
        <f>IF(I12="",0,IF(I12="К",N(Оборудование!$Q12),IF(I12="Т",N(Оборудование!$N12),N(Оборудование!$K12))))</f>
        <v/>
      </c>
      <c r="W12">
        <f>IF(J12="",0,IF(J12="К",N(Оборудование!$Q12),IF(J12="Т",N(Оборудование!$N12),N(Оборудование!$K12))))</f>
        <v/>
      </c>
      <c r="X12">
        <f>IF(K12="",0,IF(K12="К",N(Оборудование!$Q12),IF(K12="Т",N(Оборудование!$N12),N(Оборудование!$K12))))</f>
        <v/>
      </c>
      <c r="Y12">
        <f>IF(L12="",0,IF(L12="К",N(Оборудование!$Q12),IF(L12="Т",N(Оборудование!$N12),N(Оборудование!$K12))))</f>
        <v/>
      </c>
      <c r="Z12">
        <f>IF(M12="",0,IF(M12="К",N(Оборудование!$Q12),IF(M12="Т",N(Оборудование!$N12),N(Оборудование!$K12))))</f>
        <v/>
      </c>
      <c r="AB12">
        <f>IF(B12="","",IF(COUNTIF('Журнал выполнения'!$H$6:$H$405,$A12&amp;"|"&amp;TEXT(DATE(Год,1,1),"YYYYMM"))&gt;0,"В",IF(EOMONTH(DATE(Год,1,1),0)&lt;ОтчДата,"Х","П")))</f>
        <v/>
      </c>
      <c r="AC12">
        <f>IF(C12="","",IF(COUNTIF('Журнал выполнения'!$H$6:$H$405,$A12&amp;"|"&amp;TEXT(DATE(Год,2,1),"YYYYMM"))&gt;0,"В",IF(EOMONTH(DATE(Год,2,1),0)&lt;ОтчДата,"Х","П")))</f>
        <v/>
      </c>
      <c r="AD12">
        <f>IF(D12="","",IF(COUNTIF('Журнал выполнения'!$H$6:$H$405,$A12&amp;"|"&amp;TEXT(DATE(Год,3,1),"YYYYMM"))&gt;0,"В",IF(EOMONTH(DATE(Год,3,1),0)&lt;ОтчДата,"Х","П")))</f>
        <v/>
      </c>
      <c r="AE12">
        <f>IF(E12="","",IF(COUNTIF('Журнал выполнения'!$H$6:$H$405,$A12&amp;"|"&amp;TEXT(DATE(Год,4,1),"YYYYMM"))&gt;0,"В",IF(EOMONTH(DATE(Год,4,1),0)&lt;ОтчДата,"Х","П")))</f>
        <v/>
      </c>
      <c r="AF12">
        <f>IF(F12="","",IF(COUNTIF('Журнал выполнения'!$H$6:$H$405,$A12&amp;"|"&amp;TEXT(DATE(Год,5,1),"YYYYMM"))&gt;0,"В",IF(EOMONTH(DATE(Год,5,1),0)&lt;ОтчДата,"Х","П")))</f>
        <v/>
      </c>
      <c r="AG12">
        <f>IF(G12="","",IF(COUNTIF('Журнал выполнения'!$H$6:$H$405,$A12&amp;"|"&amp;TEXT(DATE(Год,6,1),"YYYYMM"))&gt;0,"В",IF(EOMONTH(DATE(Год,6,1),0)&lt;ОтчДата,"Х","П")))</f>
        <v/>
      </c>
      <c r="AH12">
        <f>IF(H12="","",IF(COUNTIF('Журнал выполнения'!$H$6:$H$405,$A12&amp;"|"&amp;TEXT(DATE(Год,7,1),"YYYYMM"))&gt;0,"В",IF(EOMONTH(DATE(Год,7,1),0)&lt;ОтчДата,"Х","П")))</f>
        <v/>
      </c>
      <c r="AI12">
        <f>IF(I12="","",IF(COUNTIF('Журнал выполнения'!$H$6:$H$405,$A12&amp;"|"&amp;TEXT(DATE(Год,8,1),"YYYYMM"))&gt;0,"В",IF(EOMONTH(DATE(Год,8,1),0)&lt;ОтчДата,"Х","П")))</f>
        <v/>
      </c>
      <c r="AJ12">
        <f>IF(J12="","",IF(COUNTIF('Журнал выполнения'!$H$6:$H$405,$A12&amp;"|"&amp;TEXT(DATE(Год,9,1),"YYYYMM"))&gt;0,"В",IF(EOMONTH(DATE(Год,9,1),0)&lt;ОтчДата,"Х","П")))</f>
        <v/>
      </c>
      <c r="AK12">
        <f>IF(K12="","",IF(COUNTIF('Журнал выполнения'!$H$6:$H$405,$A12&amp;"|"&amp;TEXT(DATE(Год,10,1),"YYYYMM"))&gt;0,"В",IF(EOMONTH(DATE(Год,10,1),0)&lt;ОтчДата,"Х","П")))</f>
        <v/>
      </c>
      <c r="AL12">
        <f>IF(L12="","",IF(COUNTIF('Журнал выполнения'!$H$6:$H$405,$A12&amp;"|"&amp;TEXT(DATE(Год,11,1),"YYYYMM"))&gt;0,"В",IF(EOMONTH(DATE(Год,11,1),0)&lt;ОтчДата,"Х","П")))</f>
        <v/>
      </c>
      <c r="AM12">
        <f>IF(M12="","",IF(COUNTIF('Журнал выполнения'!$H$6:$H$405,$A12&amp;"|"&amp;TEXT(DATE(Год,12,1),"YYYYMM"))&gt;0,"В",IF(EOMONTH(DATE(Год,12,1),0)&lt;ОтчДата,"Х","П")))</f>
        <v/>
      </c>
    </row>
    <row r="13">
      <c r="A13">
        <f>Оборудование!A13</f>
        <v/>
      </c>
      <c r="B13">
        <f>IF(Оборудование!$B13="","",IF(AND(N(Оборудование!P13)&gt;0,ISNUMBER(Оборудование!R13),((Год*12+1)-(YEAR(Оборудование!R13)*12+MONTH(Оборудование!R13)))&gt;0,MOD(((Год*12+1)-(YEAR(Оборудование!R13)*12+MONTH(Оборудование!R13))),MAX(1,N(Оборудование!P13)))=0),"К",IF(AND(N(Оборудование!M13)&gt;0,ISNUMBER(Оборудование!O13),((Год*12+1)-(YEAR(Оборудование!O13)*12+MONTH(Оборудование!O13)))&gt;0,MOD(((Год*12+1)-(YEAR(Оборудование!O13)*12+MONTH(Оборудование!O13))),MAX(1,N(Оборудование!M13)))=0),"Т",IF(AND(N(Оборудование!J13)&gt;0,ISNUMBER(Оборудование!L13),((Год*12+1)-(YEAR(Оборудование!L13)*12+MONTH(Оборудование!L13)))&gt;0,MOD(((Год*12+1)-(YEAR(Оборудование!L13)*12+MONTH(Оборудование!L13))),MAX(1,N(Оборудование!J13)))=0),"ТО",""))))</f>
        <v/>
      </c>
      <c r="C13">
        <f>IF(Оборудование!$B13="","",IF(AND(N(Оборудование!P13)&gt;0,ISNUMBER(Оборудование!R13),((Год*12+2)-(YEAR(Оборудование!R13)*12+MONTH(Оборудование!R13)))&gt;0,MOD(((Год*12+2)-(YEAR(Оборудование!R13)*12+MONTH(Оборудование!R13))),MAX(1,N(Оборудование!P13)))=0),"К",IF(AND(N(Оборудование!M13)&gt;0,ISNUMBER(Оборудование!O13),((Год*12+2)-(YEAR(Оборудование!O13)*12+MONTH(Оборудование!O13)))&gt;0,MOD(((Год*12+2)-(YEAR(Оборудование!O13)*12+MONTH(Оборудование!O13))),MAX(1,N(Оборудование!M13)))=0),"Т",IF(AND(N(Оборудование!J13)&gt;0,ISNUMBER(Оборудование!L13),((Год*12+2)-(YEAR(Оборудование!L13)*12+MONTH(Оборудование!L13)))&gt;0,MOD(((Год*12+2)-(YEAR(Оборудование!L13)*12+MONTH(Оборудование!L13))),MAX(1,N(Оборудование!J13)))=0),"ТО",""))))</f>
        <v/>
      </c>
      <c r="D13">
        <f>IF(Оборудование!$B13="","",IF(AND(N(Оборудование!P13)&gt;0,ISNUMBER(Оборудование!R13),((Год*12+3)-(YEAR(Оборудование!R13)*12+MONTH(Оборудование!R13)))&gt;0,MOD(((Год*12+3)-(YEAR(Оборудование!R13)*12+MONTH(Оборудование!R13))),MAX(1,N(Оборудование!P13)))=0),"К",IF(AND(N(Оборудование!M13)&gt;0,ISNUMBER(Оборудование!O13),((Год*12+3)-(YEAR(Оборудование!O13)*12+MONTH(Оборудование!O13)))&gt;0,MOD(((Год*12+3)-(YEAR(Оборудование!O13)*12+MONTH(Оборудование!O13))),MAX(1,N(Оборудование!M13)))=0),"Т",IF(AND(N(Оборудование!J13)&gt;0,ISNUMBER(Оборудование!L13),((Год*12+3)-(YEAR(Оборудование!L13)*12+MONTH(Оборудование!L13)))&gt;0,MOD(((Год*12+3)-(YEAR(Оборудование!L13)*12+MONTH(Оборудование!L13))),MAX(1,N(Оборудование!J13)))=0),"ТО",""))))</f>
        <v/>
      </c>
      <c r="E13">
        <f>IF(Оборудование!$B13="","",IF(AND(N(Оборудование!P13)&gt;0,ISNUMBER(Оборудование!R13),((Год*12+4)-(YEAR(Оборудование!R13)*12+MONTH(Оборудование!R13)))&gt;0,MOD(((Год*12+4)-(YEAR(Оборудование!R13)*12+MONTH(Оборудование!R13))),MAX(1,N(Оборудование!P13)))=0),"К",IF(AND(N(Оборудование!M13)&gt;0,ISNUMBER(Оборудование!O13),((Год*12+4)-(YEAR(Оборудование!O13)*12+MONTH(Оборудование!O13)))&gt;0,MOD(((Год*12+4)-(YEAR(Оборудование!O13)*12+MONTH(Оборудование!O13))),MAX(1,N(Оборудование!M13)))=0),"Т",IF(AND(N(Оборудование!J13)&gt;0,ISNUMBER(Оборудование!L13),((Год*12+4)-(YEAR(Оборудование!L13)*12+MONTH(Оборудование!L13)))&gt;0,MOD(((Год*12+4)-(YEAR(Оборудование!L13)*12+MONTH(Оборудование!L13))),MAX(1,N(Оборудование!J13)))=0),"ТО",""))))</f>
        <v/>
      </c>
      <c r="F13">
        <f>IF(Оборудование!$B13="","",IF(AND(N(Оборудование!P13)&gt;0,ISNUMBER(Оборудование!R13),((Год*12+5)-(YEAR(Оборудование!R13)*12+MONTH(Оборудование!R13)))&gt;0,MOD(((Год*12+5)-(YEAR(Оборудование!R13)*12+MONTH(Оборудование!R13))),MAX(1,N(Оборудование!P13)))=0),"К",IF(AND(N(Оборудование!M13)&gt;0,ISNUMBER(Оборудование!O13),((Год*12+5)-(YEAR(Оборудование!O13)*12+MONTH(Оборудование!O13)))&gt;0,MOD(((Год*12+5)-(YEAR(Оборудование!O13)*12+MONTH(Оборудование!O13))),MAX(1,N(Оборудование!M13)))=0),"Т",IF(AND(N(Оборудование!J13)&gt;0,ISNUMBER(Оборудование!L13),((Год*12+5)-(YEAR(Оборудование!L13)*12+MONTH(Оборудование!L13)))&gt;0,MOD(((Год*12+5)-(YEAR(Оборудование!L13)*12+MONTH(Оборудование!L13))),MAX(1,N(Оборудование!J13)))=0),"ТО",""))))</f>
        <v/>
      </c>
      <c r="G13">
        <f>IF(Оборудование!$B13="","",IF(AND(N(Оборудование!P13)&gt;0,ISNUMBER(Оборудование!R13),((Год*12+6)-(YEAR(Оборудование!R13)*12+MONTH(Оборудование!R13)))&gt;0,MOD(((Год*12+6)-(YEAR(Оборудование!R13)*12+MONTH(Оборудование!R13))),MAX(1,N(Оборудование!P13)))=0),"К",IF(AND(N(Оборудование!M13)&gt;0,ISNUMBER(Оборудование!O13),((Год*12+6)-(YEAR(Оборудование!O13)*12+MONTH(Оборудование!O13)))&gt;0,MOD(((Год*12+6)-(YEAR(Оборудование!O13)*12+MONTH(Оборудование!O13))),MAX(1,N(Оборудование!M13)))=0),"Т",IF(AND(N(Оборудование!J13)&gt;0,ISNUMBER(Оборудование!L13),((Год*12+6)-(YEAR(Оборудование!L13)*12+MONTH(Оборудование!L13)))&gt;0,MOD(((Год*12+6)-(YEAR(Оборудование!L13)*12+MONTH(Оборудование!L13))),MAX(1,N(Оборудование!J13)))=0),"ТО",""))))</f>
        <v/>
      </c>
      <c r="H13">
        <f>IF(Оборудование!$B13="","",IF(AND(N(Оборудование!P13)&gt;0,ISNUMBER(Оборудование!R13),((Год*12+7)-(YEAR(Оборудование!R13)*12+MONTH(Оборудование!R13)))&gt;0,MOD(((Год*12+7)-(YEAR(Оборудование!R13)*12+MONTH(Оборудование!R13))),MAX(1,N(Оборудование!P13)))=0),"К",IF(AND(N(Оборудование!M13)&gt;0,ISNUMBER(Оборудование!O13),((Год*12+7)-(YEAR(Оборудование!O13)*12+MONTH(Оборудование!O13)))&gt;0,MOD(((Год*12+7)-(YEAR(Оборудование!O13)*12+MONTH(Оборудование!O13))),MAX(1,N(Оборудование!M13)))=0),"Т",IF(AND(N(Оборудование!J13)&gt;0,ISNUMBER(Оборудование!L13),((Год*12+7)-(YEAR(Оборудование!L13)*12+MONTH(Оборудование!L13)))&gt;0,MOD(((Год*12+7)-(YEAR(Оборудование!L13)*12+MONTH(Оборудование!L13))),MAX(1,N(Оборудование!J13)))=0),"ТО",""))))</f>
        <v/>
      </c>
      <c r="I13">
        <f>IF(Оборудование!$B13="","",IF(AND(N(Оборудование!P13)&gt;0,ISNUMBER(Оборудование!R13),((Год*12+8)-(YEAR(Оборудование!R13)*12+MONTH(Оборудование!R13)))&gt;0,MOD(((Год*12+8)-(YEAR(Оборудование!R13)*12+MONTH(Оборудование!R13))),MAX(1,N(Оборудование!P13)))=0),"К",IF(AND(N(Оборудование!M13)&gt;0,ISNUMBER(Оборудование!O13),((Год*12+8)-(YEAR(Оборудование!O13)*12+MONTH(Оборудование!O13)))&gt;0,MOD(((Год*12+8)-(YEAR(Оборудование!O13)*12+MONTH(Оборудование!O13))),MAX(1,N(Оборудование!M13)))=0),"Т",IF(AND(N(Оборудование!J13)&gt;0,ISNUMBER(Оборудование!L13),((Год*12+8)-(YEAR(Оборудование!L13)*12+MONTH(Оборудование!L13)))&gt;0,MOD(((Год*12+8)-(YEAR(Оборудование!L13)*12+MONTH(Оборудование!L13))),MAX(1,N(Оборудование!J13)))=0),"ТО",""))))</f>
        <v/>
      </c>
      <c r="J13">
        <f>IF(Оборудование!$B13="","",IF(AND(N(Оборудование!P13)&gt;0,ISNUMBER(Оборудование!R13),((Год*12+9)-(YEAR(Оборудование!R13)*12+MONTH(Оборудование!R13)))&gt;0,MOD(((Год*12+9)-(YEAR(Оборудование!R13)*12+MONTH(Оборудование!R13))),MAX(1,N(Оборудование!P13)))=0),"К",IF(AND(N(Оборудование!M13)&gt;0,ISNUMBER(Оборудование!O13),((Год*12+9)-(YEAR(Оборудование!O13)*12+MONTH(Оборудование!O13)))&gt;0,MOD(((Год*12+9)-(YEAR(Оборудование!O13)*12+MONTH(Оборудование!O13))),MAX(1,N(Оборудование!M13)))=0),"Т",IF(AND(N(Оборудование!J13)&gt;0,ISNUMBER(Оборудование!L13),((Год*12+9)-(YEAR(Оборудование!L13)*12+MONTH(Оборудование!L13)))&gt;0,MOD(((Год*12+9)-(YEAR(Оборудование!L13)*12+MONTH(Оборудование!L13))),MAX(1,N(Оборудование!J13)))=0),"ТО",""))))</f>
        <v/>
      </c>
      <c r="K13">
        <f>IF(Оборудование!$B13="","",IF(AND(N(Оборудование!P13)&gt;0,ISNUMBER(Оборудование!R13),((Год*12+10)-(YEAR(Оборудование!R13)*12+MONTH(Оборудование!R13)))&gt;0,MOD(((Год*12+10)-(YEAR(Оборудование!R13)*12+MONTH(Оборудование!R13))),MAX(1,N(Оборудование!P13)))=0),"К",IF(AND(N(Оборудование!M13)&gt;0,ISNUMBER(Оборудование!O13),((Год*12+10)-(YEAR(Оборудование!O13)*12+MONTH(Оборудование!O13)))&gt;0,MOD(((Год*12+10)-(YEAR(Оборудование!O13)*12+MONTH(Оборудование!O13))),MAX(1,N(Оборудование!M13)))=0),"Т",IF(AND(N(Оборудование!J13)&gt;0,ISNUMBER(Оборудование!L13),((Год*12+10)-(YEAR(Оборудование!L13)*12+MONTH(Оборудование!L13)))&gt;0,MOD(((Год*12+10)-(YEAR(Оборудование!L13)*12+MONTH(Оборудование!L13))),MAX(1,N(Оборудование!J13)))=0),"ТО",""))))</f>
        <v/>
      </c>
      <c r="L13">
        <f>IF(Оборудование!$B13="","",IF(AND(N(Оборудование!P13)&gt;0,ISNUMBER(Оборудование!R13),((Год*12+11)-(YEAR(Оборудование!R13)*12+MONTH(Оборудование!R13)))&gt;0,MOD(((Год*12+11)-(YEAR(Оборудование!R13)*12+MONTH(Оборудование!R13))),MAX(1,N(Оборудование!P13)))=0),"К",IF(AND(N(Оборудование!M13)&gt;0,ISNUMBER(Оборудование!O13),((Год*12+11)-(YEAR(Оборудование!O13)*12+MONTH(Оборудование!O13)))&gt;0,MOD(((Год*12+11)-(YEAR(Оборудование!O13)*12+MONTH(Оборудование!O13))),MAX(1,N(Оборудование!M13)))=0),"Т",IF(AND(N(Оборудование!J13)&gt;0,ISNUMBER(Оборудование!L13),((Год*12+11)-(YEAR(Оборудование!L13)*12+MONTH(Оборудование!L13)))&gt;0,MOD(((Год*12+11)-(YEAR(Оборудование!L13)*12+MONTH(Оборудование!L13))),MAX(1,N(Оборудование!J13)))=0),"ТО",""))))</f>
        <v/>
      </c>
      <c r="M13">
        <f>IF(Оборудование!$B13="","",IF(AND(N(Оборудование!P13)&gt;0,ISNUMBER(Оборудование!R13),((Год*12+12)-(YEAR(Оборудование!R13)*12+MONTH(Оборудование!R13)))&gt;0,MOD(((Год*12+12)-(YEAR(Оборудование!R13)*12+MONTH(Оборудование!R13))),MAX(1,N(Оборудование!P13)))=0),"К",IF(AND(N(Оборудование!M13)&gt;0,ISNUMBER(Оборудование!O13),((Год*12+12)-(YEAR(Оборудование!O13)*12+MONTH(Оборудование!O13)))&gt;0,MOD(((Год*12+12)-(YEAR(Оборудование!O13)*12+MONTH(Оборудование!O13))),MAX(1,N(Оборудование!M13)))=0),"Т",IF(AND(N(Оборудование!J13)&gt;0,ISNUMBER(Оборудование!L13),((Год*12+12)-(YEAR(Оборудование!L13)*12+MONTH(Оборудование!L13)))&gt;0,MOD(((Год*12+12)-(YEAR(Оборудование!L13)*12+MONTH(Оборудование!L13))),MAX(1,N(Оборудование!J13)))=0),"ТО",""))))</f>
        <v/>
      </c>
      <c r="O13">
        <f>IF(B13="",0,IF(B13="К",N(Оборудование!$Q13),IF(B13="Т",N(Оборудование!$N13),N(Оборудование!$K13))))</f>
        <v/>
      </c>
      <c r="P13">
        <f>IF(C13="",0,IF(C13="К",N(Оборудование!$Q13),IF(C13="Т",N(Оборудование!$N13),N(Оборудование!$K13))))</f>
        <v/>
      </c>
      <c r="Q13">
        <f>IF(D13="",0,IF(D13="К",N(Оборудование!$Q13),IF(D13="Т",N(Оборудование!$N13),N(Оборудование!$K13))))</f>
        <v/>
      </c>
      <c r="R13">
        <f>IF(E13="",0,IF(E13="К",N(Оборудование!$Q13),IF(E13="Т",N(Оборудование!$N13),N(Оборудование!$K13))))</f>
        <v/>
      </c>
      <c r="S13">
        <f>IF(F13="",0,IF(F13="К",N(Оборудование!$Q13),IF(F13="Т",N(Оборудование!$N13),N(Оборудование!$K13))))</f>
        <v/>
      </c>
      <c r="T13">
        <f>IF(G13="",0,IF(G13="К",N(Оборудование!$Q13),IF(G13="Т",N(Оборудование!$N13),N(Оборудование!$K13))))</f>
        <v/>
      </c>
      <c r="U13">
        <f>IF(H13="",0,IF(H13="К",N(Оборудование!$Q13),IF(H13="Т",N(Оборудование!$N13),N(Оборудование!$K13))))</f>
        <v/>
      </c>
      <c r="V13">
        <f>IF(I13="",0,IF(I13="К",N(Оборудование!$Q13),IF(I13="Т",N(Оборудование!$N13),N(Оборудование!$K13))))</f>
        <v/>
      </c>
      <c r="W13">
        <f>IF(J13="",0,IF(J13="К",N(Оборудование!$Q13),IF(J13="Т",N(Оборудование!$N13),N(Оборудование!$K13))))</f>
        <v/>
      </c>
      <c r="X13">
        <f>IF(K13="",0,IF(K13="К",N(Оборудование!$Q13),IF(K13="Т",N(Оборудование!$N13),N(Оборудование!$K13))))</f>
        <v/>
      </c>
      <c r="Y13">
        <f>IF(L13="",0,IF(L13="К",N(Оборудование!$Q13),IF(L13="Т",N(Оборудование!$N13),N(Оборудование!$K13))))</f>
        <v/>
      </c>
      <c r="Z13">
        <f>IF(M13="",0,IF(M13="К",N(Оборудование!$Q13),IF(M13="Т",N(Оборудование!$N13),N(Оборудование!$K13))))</f>
        <v/>
      </c>
      <c r="AB13">
        <f>IF(B13="","",IF(COUNTIF('Журнал выполнения'!$H$6:$H$405,$A13&amp;"|"&amp;TEXT(DATE(Год,1,1),"YYYYMM"))&gt;0,"В",IF(EOMONTH(DATE(Год,1,1),0)&lt;ОтчДата,"Х","П")))</f>
        <v/>
      </c>
      <c r="AC13">
        <f>IF(C13="","",IF(COUNTIF('Журнал выполнения'!$H$6:$H$405,$A13&amp;"|"&amp;TEXT(DATE(Год,2,1),"YYYYMM"))&gt;0,"В",IF(EOMONTH(DATE(Год,2,1),0)&lt;ОтчДата,"Х","П")))</f>
        <v/>
      </c>
      <c r="AD13">
        <f>IF(D13="","",IF(COUNTIF('Журнал выполнения'!$H$6:$H$405,$A13&amp;"|"&amp;TEXT(DATE(Год,3,1),"YYYYMM"))&gt;0,"В",IF(EOMONTH(DATE(Год,3,1),0)&lt;ОтчДата,"Х","П")))</f>
        <v/>
      </c>
      <c r="AE13">
        <f>IF(E13="","",IF(COUNTIF('Журнал выполнения'!$H$6:$H$405,$A13&amp;"|"&amp;TEXT(DATE(Год,4,1),"YYYYMM"))&gt;0,"В",IF(EOMONTH(DATE(Год,4,1),0)&lt;ОтчДата,"Х","П")))</f>
        <v/>
      </c>
      <c r="AF13">
        <f>IF(F13="","",IF(COUNTIF('Журнал выполнения'!$H$6:$H$405,$A13&amp;"|"&amp;TEXT(DATE(Год,5,1),"YYYYMM"))&gt;0,"В",IF(EOMONTH(DATE(Год,5,1),0)&lt;ОтчДата,"Х","П")))</f>
        <v/>
      </c>
      <c r="AG13">
        <f>IF(G13="","",IF(COUNTIF('Журнал выполнения'!$H$6:$H$405,$A13&amp;"|"&amp;TEXT(DATE(Год,6,1),"YYYYMM"))&gt;0,"В",IF(EOMONTH(DATE(Год,6,1),0)&lt;ОтчДата,"Х","П")))</f>
        <v/>
      </c>
      <c r="AH13">
        <f>IF(H13="","",IF(COUNTIF('Журнал выполнения'!$H$6:$H$405,$A13&amp;"|"&amp;TEXT(DATE(Год,7,1),"YYYYMM"))&gt;0,"В",IF(EOMONTH(DATE(Год,7,1),0)&lt;ОтчДата,"Х","П")))</f>
        <v/>
      </c>
      <c r="AI13">
        <f>IF(I13="","",IF(COUNTIF('Журнал выполнения'!$H$6:$H$405,$A13&amp;"|"&amp;TEXT(DATE(Год,8,1),"YYYYMM"))&gt;0,"В",IF(EOMONTH(DATE(Год,8,1),0)&lt;ОтчДата,"Х","П")))</f>
        <v/>
      </c>
      <c r="AJ13">
        <f>IF(J13="","",IF(COUNTIF('Журнал выполнения'!$H$6:$H$405,$A13&amp;"|"&amp;TEXT(DATE(Год,9,1),"YYYYMM"))&gt;0,"В",IF(EOMONTH(DATE(Год,9,1),0)&lt;ОтчДата,"Х","П")))</f>
        <v/>
      </c>
      <c r="AK13">
        <f>IF(K13="","",IF(COUNTIF('Журнал выполнения'!$H$6:$H$405,$A13&amp;"|"&amp;TEXT(DATE(Год,10,1),"YYYYMM"))&gt;0,"В",IF(EOMONTH(DATE(Год,10,1),0)&lt;ОтчДата,"Х","П")))</f>
        <v/>
      </c>
      <c r="AL13">
        <f>IF(L13="","",IF(COUNTIF('Журнал выполнения'!$H$6:$H$405,$A13&amp;"|"&amp;TEXT(DATE(Год,11,1),"YYYYMM"))&gt;0,"В",IF(EOMONTH(DATE(Год,11,1),0)&lt;ОтчДата,"Х","П")))</f>
        <v/>
      </c>
      <c r="AM13">
        <f>IF(M13="","",IF(COUNTIF('Журнал выполнения'!$H$6:$H$405,$A13&amp;"|"&amp;TEXT(DATE(Год,12,1),"YYYYMM"))&gt;0,"В",IF(EOMONTH(DATE(Год,12,1),0)&lt;ОтчДата,"Х","П")))</f>
        <v/>
      </c>
    </row>
    <row r="14">
      <c r="A14">
        <f>Оборудование!A14</f>
        <v/>
      </c>
      <c r="B14">
        <f>IF(Оборудование!$B14="","",IF(AND(N(Оборудование!P14)&gt;0,ISNUMBER(Оборудование!R14),((Год*12+1)-(YEAR(Оборудование!R14)*12+MONTH(Оборудование!R14)))&gt;0,MOD(((Год*12+1)-(YEAR(Оборудование!R14)*12+MONTH(Оборудование!R14))),MAX(1,N(Оборудование!P14)))=0),"К",IF(AND(N(Оборудование!M14)&gt;0,ISNUMBER(Оборудование!O14),((Год*12+1)-(YEAR(Оборудование!O14)*12+MONTH(Оборудование!O14)))&gt;0,MOD(((Год*12+1)-(YEAR(Оборудование!O14)*12+MONTH(Оборудование!O14))),MAX(1,N(Оборудование!M14)))=0),"Т",IF(AND(N(Оборудование!J14)&gt;0,ISNUMBER(Оборудование!L14),((Год*12+1)-(YEAR(Оборудование!L14)*12+MONTH(Оборудование!L14)))&gt;0,MOD(((Год*12+1)-(YEAR(Оборудование!L14)*12+MONTH(Оборудование!L14))),MAX(1,N(Оборудование!J14)))=0),"ТО",""))))</f>
        <v/>
      </c>
      <c r="C14">
        <f>IF(Оборудование!$B14="","",IF(AND(N(Оборудование!P14)&gt;0,ISNUMBER(Оборудование!R14),((Год*12+2)-(YEAR(Оборудование!R14)*12+MONTH(Оборудование!R14)))&gt;0,MOD(((Год*12+2)-(YEAR(Оборудование!R14)*12+MONTH(Оборудование!R14))),MAX(1,N(Оборудование!P14)))=0),"К",IF(AND(N(Оборудование!M14)&gt;0,ISNUMBER(Оборудование!O14),((Год*12+2)-(YEAR(Оборудование!O14)*12+MONTH(Оборудование!O14)))&gt;0,MOD(((Год*12+2)-(YEAR(Оборудование!O14)*12+MONTH(Оборудование!O14))),MAX(1,N(Оборудование!M14)))=0),"Т",IF(AND(N(Оборудование!J14)&gt;0,ISNUMBER(Оборудование!L14),((Год*12+2)-(YEAR(Оборудование!L14)*12+MONTH(Оборудование!L14)))&gt;0,MOD(((Год*12+2)-(YEAR(Оборудование!L14)*12+MONTH(Оборудование!L14))),MAX(1,N(Оборудование!J14)))=0),"ТО",""))))</f>
        <v/>
      </c>
      <c r="D14">
        <f>IF(Оборудование!$B14="","",IF(AND(N(Оборудование!P14)&gt;0,ISNUMBER(Оборудование!R14),((Год*12+3)-(YEAR(Оборудование!R14)*12+MONTH(Оборудование!R14)))&gt;0,MOD(((Год*12+3)-(YEAR(Оборудование!R14)*12+MONTH(Оборудование!R14))),MAX(1,N(Оборудование!P14)))=0),"К",IF(AND(N(Оборудование!M14)&gt;0,ISNUMBER(Оборудование!O14),((Год*12+3)-(YEAR(Оборудование!O14)*12+MONTH(Оборудование!O14)))&gt;0,MOD(((Год*12+3)-(YEAR(Оборудование!O14)*12+MONTH(Оборудование!O14))),MAX(1,N(Оборудование!M14)))=0),"Т",IF(AND(N(Оборудование!J14)&gt;0,ISNUMBER(Оборудование!L14),((Год*12+3)-(YEAR(Оборудование!L14)*12+MONTH(Оборудование!L14)))&gt;0,MOD(((Год*12+3)-(YEAR(Оборудование!L14)*12+MONTH(Оборудование!L14))),MAX(1,N(Оборудование!J14)))=0),"ТО",""))))</f>
        <v/>
      </c>
      <c r="E14">
        <f>IF(Оборудование!$B14="","",IF(AND(N(Оборудование!P14)&gt;0,ISNUMBER(Оборудование!R14),((Год*12+4)-(YEAR(Оборудование!R14)*12+MONTH(Оборудование!R14)))&gt;0,MOD(((Год*12+4)-(YEAR(Оборудование!R14)*12+MONTH(Оборудование!R14))),MAX(1,N(Оборудование!P14)))=0),"К",IF(AND(N(Оборудование!M14)&gt;0,ISNUMBER(Оборудование!O14),((Год*12+4)-(YEAR(Оборудование!O14)*12+MONTH(Оборудование!O14)))&gt;0,MOD(((Год*12+4)-(YEAR(Оборудование!O14)*12+MONTH(Оборудование!O14))),MAX(1,N(Оборудование!M14)))=0),"Т",IF(AND(N(Оборудование!J14)&gt;0,ISNUMBER(Оборудование!L14),((Год*12+4)-(YEAR(Оборудование!L14)*12+MONTH(Оборудование!L14)))&gt;0,MOD(((Год*12+4)-(YEAR(Оборудование!L14)*12+MONTH(Оборудование!L14))),MAX(1,N(Оборудование!J14)))=0),"ТО",""))))</f>
        <v/>
      </c>
      <c r="F14">
        <f>IF(Оборудование!$B14="","",IF(AND(N(Оборудование!P14)&gt;0,ISNUMBER(Оборудование!R14),((Год*12+5)-(YEAR(Оборудование!R14)*12+MONTH(Оборудование!R14)))&gt;0,MOD(((Год*12+5)-(YEAR(Оборудование!R14)*12+MONTH(Оборудование!R14))),MAX(1,N(Оборудование!P14)))=0),"К",IF(AND(N(Оборудование!M14)&gt;0,ISNUMBER(Оборудование!O14),((Год*12+5)-(YEAR(Оборудование!O14)*12+MONTH(Оборудование!O14)))&gt;0,MOD(((Год*12+5)-(YEAR(Оборудование!O14)*12+MONTH(Оборудование!O14))),MAX(1,N(Оборудование!M14)))=0),"Т",IF(AND(N(Оборудование!J14)&gt;0,ISNUMBER(Оборудование!L14),((Год*12+5)-(YEAR(Оборудование!L14)*12+MONTH(Оборудование!L14)))&gt;0,MOD(((Год*12+5)-(YEAR(Оборудование!L14)*12+MONTH(Оборудование!L14))),MAX(1,N(Оборудование!J14)))=0),"ТО",""))))</f>
        <v/>
      </c>
      <c r="G14">
        <f>IF(Оборудование!$B14="","",IF(AND(N(Оборудование!P14)&gt;0,ISNUMBER(Оборудование!R14),((Год*12+6)-(YEAR(Оборудование!R14)*12+MONTH(Оборудование!R14)))&gt;0,MOD(((Год*12+6)-(YEAR(Оборудование!R14)*12+MONTH(Оборудование!R14))),MAX(1,N(Оборудование!P14)))=0),"К",IF(AND(N(Оборудование!M14)&gt;0,ISNUMBER(Оборудование!O14),((Год*12+6)-(YEAR(Оборудование!O14)*12+MONTH(Оборудование!O14)))&gt;0,MOD(((Год*12+6)-(YEAR(Оборудование!O14)*12+MONTH(Оборудование!O14))),MAX(1,N(Оборудование!M14)))=0),"Т",IF(AND(N(Оборудование!J14)&gt;0,ISNUMBER(Оборудование!L14),((Год*12+6)-(YEAR(Оборудование!L14)*12+MONTH(Оборудование!L14)))&gt;0,MOD(((Год*12+6)-(YEAR(Оборудование!L14)*12+MONTH(Оборудование!L14))),MAX(1,N(Оборудование!J14)))=0),"ТО",""))))</f>
        <v/>
      </c>
      <c r="H14">
        <f>IF(Оборудование!$B14="","",IF(AND(N(Оборудование!P14)&gt;0,ISNUMBER(Оборудование!R14),((Год*12+7)-(YEAR(Оборудование!R14)*12+MONTH(Оборудование!R14)))&gt;0,MOD(((Год*12+7)-(YEAR(Оборудование!R14)*12+MONTH(Оборудование!R14))),MAX(1,N(Оборудование!P14)))=0),"К",IF(AND(N(Оборудование!M14)&gt;0,ISNUMBER(Оборудование!O14),((Год*12+7)-(YEAR(Оборудование!O14)*12+MONTH(Оборудование!O14)))&gt;0,MOD(((Год*12+7)-(YEAR(Оборудование!O14)*12+MONTH(Оборудование!O14))),MAX(1,N(Оборудование!M14)))=0),"Т",IF(AND(N(Оборудование!J14)&gt;0,ISNUMBER(Оборудование!L14),((Год*12+7)-(YEAR(Оборудование!L14)*12+MONTH(Оборудование!L14)))&gt;0,MOD(((Год*12+7)-(YEAR(Оборудование!L14)*12+MONTH(Оборудование!L14))),MAX(1,N(Оборудование!J14)))=0),"ТО",""))))</f>
        <v/>
      </c>
      <c r="I14">
        <f>IF(Оборудование!$B14="","",IF(AND(N(Оборудование!P14)&gt;0,ISNUMBER(Оборудование!R14),((Год*12+8)-(YEAR(Оборудование!R14)*12+MONTH(Оборудование!R14)))&gt;0,MOD(((Год*12+8)-(YEAR(Оборудование!R14)*12+MONTH(Оборудование!R14))),MAX(1,N(Оборудование!P14)))=0),"К",IF(AND(N(Оборудование!M14)&gt;0,ISNUMBER(Оборудование!O14),((Год*12+8)-(YEAR(Оборудование!O14)*12+MONTH(Оборудование!O14)))&gt;0,MOD(((Год*12+8)-(YEAR(Оборудование!O14)*12+MONTH(Оборудование!O14))),MAX(1,N(Оборудование!M14)))=0),"Т",IF(AND(N(Оборудование!J14)&gt;0,ISNUMBER(Оборудование!L14),((Год*12+8)-(YEAR(Оборудование!L14)*12+MONTH(Оборудование!L14)))&gt;0,MOD(((Год*12+8)-(YEAR(Оборудование!L14)*12+MONTH(Оборудование!L14))),MAX(1,N(Оборудование!J14)))=0),"ТО",""))))</f>
        <v/>
      </c>
      <c r="J14">
        <f>IF(Оборудование!$B14="","",IF(AND(N(Оборудование!P14)&gt;0,ISNUMBER(Оборудование!R14),((Год*12+9)-(YEAR(Оборудование!R14)*12+MONTH(Оборудование!R14)))&gt;0,MOD(((Год*12+9)-(YEAR(Оборудование!R14)*12+MONTH(Оборудование!R14))),MAX(1,N(Оборудование!P14)))=0),"К",IF(AND(N(Оборудование!M14)&gt;0,ISNUMBER(Оборудование!O14),((Год*12+9)-(YEAR(Оборудование!O14)*12+MONTH(Оборудование!O14)))&gt;0,MOD(((Год*12+9)-(YEAR(Оборудование!O14)*12+MONTH(Оборудование!O14))),MAX(1,N(Оборудование!M14)))=0),"Т",IF(AND(N(Оборудование!J14)&gt;0,ISNUMBER(Оборудование!L14),((Год*12+9)-(YEAR(Оборудование!L14)*12+MONTH(Оборудование!L14)))&gt;0,MOD(((Год*12+9)-(YEAR(Оборудование!L14)*12+MONTH(Оборудование!L14))),MAX(1,N(Оборудование!J14)))=0),"ТО",""))))</f>
        <v/>
      </c>
      <c r="K14">
        <f>IF(Оборудование!$B14="","",IF(AND(N(Оборудование!P14)&gt;0,ISNUMBER(Оборудование!R14),((Год*12+10)-(YEAR(Оборудование!R14)*12+MONTH(Оборудование!R14)))&gt;0,MOD(((Год*12+10)-(YEAR(Оборудование!R14)*12+MONTH(Оборудование!R14))),MAX(1,N(Оборудование!P14)))=0),"К",IF(AND(N(Оборудование!M14)&gt;0,ISNUMBER(Оборудование!O14),((Год*12+10)-(YEAR(Оборудование!O14)*12+MONTH(Оборудование!O14)))&gt;0,MOD(((Год*12+10)-(YEAR(Оборудование!O14)*12+MONTH(Оборудование!O14))),MAX(1,N(Оборудование!M14)))=0),"Т",IF(AND(N(Оборудование!J14)&gt;0,ISNUMBER(Оборудование!L14),((Год*12+10)-(YEAR(Оборудование!L14)*12+MONTH(Оборудование!L14)))&gt;0,MOD(((Год*12+10)-(YEAR(Оборудование!L14)*12+MONTH(Оборудование!L14))),MAX(1,N(Оборудование!J14)))=0),"ТО",""))))</f>
        <v/>
      </c>
      <c r="L14">
        <f>IF(Оборудование!$B14="","",IF(AND(N(Оборудование!P14)&gt;0,ISNUMBER(Оборудование!R14),((Год*12+11)-(YEAR(Оборудование!R14)*12+MONTH(Оборудование!R14)))&gt;0,MOD(((Год*12+11)-(YEAR(Оборудование!R14)*12+MONTH(Оборудование!R14))),MAX(1,N(Оборудование!P14)))=0),"К",IF(AND(N(Оборудование!M14)&gt;0,ISNUMBER(Оборудование!O14),((Год*12+11)-(YEAR(Оборудование!O14)*12+MONTH(Оборудование!O14)))&gt;0,MOD(((Год*12+11)-(YEAR(Оборудование!O14)*12+MONTH(Оборудование!O14))),MAX(1,N(Оборудование!M14)))=0),"Т",IF(AND(N(Оборудование!J14)&gt;0,ISNUMBER(Оборудование!L14),((Год*12+11)-(YEAR(Оборудование!L14)*12+MONTH(Оборудование!L14)))&gt;0,MOD(((Год*12+11)-(YEAR(Оборудование!L14)*12+MONTH(Оборудование!L14))),MAX(1,N(Оборудование!J14)))=0),"ТО",""))))</f>
        <v/>
      </c>
      <c r="M14">
        <f>IF(Оборудование!$B14="","",IF(AND(N(Оборудование!P14)&gt;0,ISNUMBER(Оборудование!R14),((Год*12+12)-(YEAR(Оборудование!R14)*12+MONTH(Оборудование!R14)))&gt;0,MOD(((Год*12+12)-(YEAR(Оборудование!R14)*12+MONTH(Оборудование!R14))),MAX(1,N(Оборудование!P14)))=0),"К",IF(AND(N(Оборудование!M14)&gt;0,ISNUMBER(Оборудование!O14),((Год*12+12)-(YEAR(Оборудование!O14)*12+MONTH(Оборудование!O14)))&gt;0,MOD(((Год*12+12)-(YEAR(Оборудование!O14)*12+MONTH(Оборудование!O14))),MAX(1,N(Оборудование!M14)))=0),"Т",IF(AND(N(Оборудование!J14)&gt;0,ISNUMBER(Оборудование!L14),((Год*12+12)-(YEAR(Оборудование!L14)*12+MONTH(Оборудование!L14)))&gt;0,MOD(((Год*12+12)-(YEAR(Оборудование!L14)*12+MONTH(Оборудование!L14))),MAX(1,N(Оборудование!J14)))=0),"ТО",""))))</f>
        <v/>
      </c>
      <c r="O14">
        <f>IF(B14="",0,IF(B14="К",N(Оборудование!$Q14),IF(B14="Т",N(Оборудование!$N14),N(Оборудование!$K14))))</f>
        <v/>
      </c>
      <c r="P14">
        <f>IF(C14="",0,IF(C14="К",N(Оборудование!$Q14),IF(C14="Т",N(Оборудование!$N14),N(Оборудование!$K14))))</f>
        <v/>
      </c>
      <c r="Q14">
        <f>IF(D14="",0,IF(D14="К",N(Оборудование!$Q14),IF(D14="Т",N(Оборудование!$N14),N(Оборудование!$K14))))</f>
        <v/>
      </c>
      <c r="R14">
        <f>IF(E14="",0,IF(E14="К",N(Оборудование!$Q14),IF(E14="Т",N(Оборудование!$N14),N(Оборудование!$K14))))</f>
        <v/>
      </c>
      <c r="S14">
        <f>IF(F14="",0,IF(F14="К",N(Оборудование!$Q14),IF(F14="Т",N(Оборудование!$N14),N(Оборудование!$K14))))</f>
        <v/>
      </c>
      <c r="T14">
        <f>IF(G14="",0,IF(G14="К",N(Оборудование!$Q14),IF(G14="Т",N(Оборудование!$N14),N(Оборудование!$K14))))</f>
        <v/>
      </c>
      <c r="U14">
        <f>IF(H14="",0,IF(H14="К",N(Оборудование!$Q14),IF(H14="Т",N(Оборудование!$N14),N(Оборудование!$K14))))</f>
        <v/>
      </c>
      <c r="V14">
        <f>IF(I14="",0,IF(I14="К",N(Оборудование!$Q14),IF(I14="Т",N(Оборудование!$N14),N(Оборудование!$K14))))</f>
        <v/>
      </c>
      <c r="W14">
        <f>IF(J14="",0,IF(J14="К",N(Оборудование!$Q14),IF(J14="Т",N(Оборудование!$N14),N(Оборудование!$K14))))</f>
        <v/>
      </c>
      <c r="X14">
        <f>IF(K14="",0,IF(K14="К",N(Оборудование!$Q14),IF(K14="Т",N(Оборудование!$N14),N(Оборудование!$K14))))</f>
        <v/>
      </c>
      <c r="Y14">
        <f>IF(L14="",0,IF(L14="К",N(Оборудование!$Q14),IF(L14="Т",N(Оборудование!$N14),N(Оборудование!$K14))))</f>
        <v/>
      </c>
      <c r="Z14">
        <f>IF(M14="",0,IF(M14="К",N(Оборудование!$Q14),IF(M14="Т",N(Оборудование!$N14),N(Оборудование!$K14))))</f>
        <v/>
      </c>
      <c r="AB14">
        <f>IF(B14="","",IF(COUNTIF('Журнал выполнения'!$H$6:$H$405,$A14&amp;"|"&amp;TEXT(DATE(Год,1,1),"YYYYMM"))&gt;0,"В",IF(EOMONTH(DATE(Год,1,1),0)&lt;ОтчДата,"Х","П")))</f>
        <v/>
      </c>
      <c r="AC14">
        <f>IF(C14="","",IF(COUNTIF('Журнал выполнения'!$H$6:$H$405,$A14&amp;"|"&amp;TEXT(DATE(Год,2,1),"YYYYMM"))&gt;0,"В",IF(EOMONTH(DATE(Год,2,1),0)&lt;ОтчДата,"Х","П")))</f>
        <v/>
      </c>
      <c r="AD14">
        <f>IF(D14="","",IF(COUNTIF('Журнал выполнения'!$H$6:$H$405,$A14&amp;"|"&amp;TEXT(DATE(Год,3,1),"YYYYMM"))&gt;0,"В",IF(EOMONTH(DATE(Год,3,1),0)&lt;ОтчДата,"Х","П")))</f>
        <v/>
      </c>
      <c r="AE14">
        <f>IF(E14="","",IF(COUNTIF('Журнал выполнения'!$H$6:$H$405,$A14&amp;"|"&amp;TEXT(DATE(Год,4,1),"YYYYMM"))&gt;0,"В",IF(EOMONTH(DATE(Год,4,1),0)&lt;ОтчДата,"Х","П")))</f>
        <v/>
      </c>
      <c r="AF14">
        <f>IF(F14="","",IF(COUNTIF('Журнал выполнения'!$H$6:$H$405,$A14&amp;"|"&amp;TEXT(DATE(Год,5,1),"YYYYMM"))&gt;0,"В",IF(EOMONTH(DATE(Год,5,1),0)&lt;ОтчДата,"Х","П")))</f>
        <v/>
      </c>
      <c r="AG14">
        <f>IF(G14="","",IF(COUNTIF('Журнал выполнения'!$H$6:$H$405,$A14&amp;"|"&amp;TEXT(DATE(Год,6,1),"YYYYMM"))&gt;0,"В",IF(EOMONTH(DATE(Год,6,1),0)&lt;ОтчДата,"Х","П")))</f>
        <v/>
      </c>
      <c r="AH14">
        <f>IF(H14="","",IF(COUNTIF('Журнал выполнения'!$H$6:$H$405,$A14&amp;"|"&amp;TEXT(DATE(Год,7,1),"YYYYMM"))&gt;0,"В",IF(EOMONTH(DATE(Год,7,1),0)&lt;ОтчДата,"Х","П")))</f>
        <v/>
      </c>
      <c r="AI14">
        <f>IF(I14="","",IF(COUNTIF('Журнал выполнения'!$H$6:$H$405,$A14&amp;"|"&amp;TEXT(DATE(Год,8,1),"YYYYMM"))&gt;0,"В",IF(EOMONTH(DATE(Год,8,1),0)&lt;ОтчДата,"Х","П")))</f>
        <v/>
      </c>
      <c r="AJ14">
        <f>IF(J14="","",IF(COUNTIF('Журнал выполнения'!$H$6:$H$405,$A14&amp;"|"&amp;TEXT(DATE(Год,9,1),"YYYYMM"))&gt;0,"В",IF(EOMONTH(DATE(Год,9,1),0)&lt;ОтчДата,"Х","П")))</f>
        <v/>
      </c>
      <c r="AK14">
        <f>IF(K14="","",IF(COUNTIF('Журнал выполнения'!$H$6:$H$405,$A14&amp;"|"&amp;TEXT(DATE(Год,10,1),"YYYYMM"))&gt;0,"В",IF(EOMONTH(DATE(Год,10,1),0)&lt;ОтчДата,"Х","П")))</f>
        <v/>
      </c>
      <c r="AL14">
        <f>IF(L14="","",IF(COUNTIF('Журнал выполнения'!$H$6:$H$405,$A14&amp;"|"&amp;TEXT(DATE(Год,11,1),"YYYYMM"))&gt;0,"В",IF(EOMONTH(DATE(Год,11,1),0)&lt;ОтчДата,"Х","П")))</f>
        <v/>
      </c>
      <c r="AM14">
        <f>IF(M14="","",IF(COUNTIF('Журнал выполнения'!$H$6:$H$405,$A14&amp;"|"&amp;TEXT(DATE(Год,12,1),"YYYYMM"))&gt;0,"В",IF(EOMONTH(DATE(Год,12,1),0)&lt;ОтчДата,"Х","П")))</f>
        <v/>
      </c>
    </row>
    <row r="15">
      <c r="A15">
        <f>Оборудование!A15</f>
        <v/>
      </c>
      <c r="B15">
        <f>IF(Оборудование!$B15="","",IF(AND(N(Оборудование!P15)&gt;0,ISNUMBER(Оборудование!R15),((Год*12+1)-(YEAR(Оборудование!R15)*12+MONTH(Оборудование!R15)))&gt;0,MOD(((Год*12+1)-(YEAR(Оборудование!R15)*12+MONTH(Оборудование!R15))),MAX(1,N(Оборудование!P15)))=0),"К",IF(AND(N(Оборудование!M15)&gt;0,ISNUMBER(Оборудование!O15),((Год*12+1)-(YEAR(Оборудование!O15)*12+MONTH(Оборудование!O15)))&gt;0,MOD(((Год*12+1)-(YEAR(Оборудование!O15)*12+MONTH(Оборудование!O15))),MAX(1,N(Оборудование!M15)))=0),"Т",IF(AND(N(Оборудование!J15)&gt;0,ISNUMBER(Оборудование!L15),((Год*12+1)-(YEAR(Оборудование!L15)*12+MONTH(Оборудование!L15)))&gt;0,MOD(((Год*12+1)-(YEAR(Оборудование!L15)*12+MONTH(Оборудование!L15))),MAX(1,N(Оборудование!J15)))=0),"ТО",""))))</f>
        <v/>
      </c>
      <c r="C15">
        <f>IF(Оборудование!$B15="","",IF(AND(N(Оборудование!P15)&gt;0,ISNUMBER(Оборудование!R15),((Год*12+2)-(YEAR(Оборудование!R15)*12+MONTH(Оборудование!R15)))&gt;0,MOD(((Год*12+2)-(YEAR(Оборудование!R15)*12+MONTH(Оборудование!R15))),MAX(1,N(Оборудование!P15)))=0),"К",IF(AND(N(Оборудование!M15)&gt;0,ISNUMBER(Оборудование!O15),((Год*12+2)-(YEAR(Оборудование!O15)*12+MONTH(Оборудование!O15)))&gt;0,MOD(((Год*12+2)-(YEAR(Оборудование!O15)*12+MONTH(Оборудование!O15))),MAX(1,N(Оборудование!M15)))=0),"Т",IF(AND(N(Оборудование!J15)&gt;0,ISNUMBER(Оборудование!L15),((Год*12+2)-(YEAR(Оборудование!L15)*12+MONTH(Оборудование!L15)))&gt;0,MOD(((Год*12+2)-(YEAR(Оборудование!L15)*12+MONTH(Оборудование!L15))),MAX(1,N(Оборудование!J15)))=0),"ТО",""))))</f>
        <v/>
      </c>
      <c r="D15">
        <f>IF(Оборудование!$B15="","",IF(AND(N(Оборудование!P15)&gt;0,ISNUMBER(Оборудование!R15),((Год*12+3)-(YEAR(Оборудование!R15)*12+MONTH(Оборудование!R15)))&gt;0,MOD(((Год*12+3)-(YEAR(Оборудование!R15)*12+MONTH(Оборудование!R15))),MAX(1,N(Оборудование!P15)))=0),"К",IF(AND(N(Оборудование!M15)&gt;0,ISNUMBER(Оборудование!O15),((Год*12+3)-(YEAR(Оборудование!O15)*12+MONTH(Оборудование!O15)))&gt;0,MOD(((Год*12+3)-(YEAR(Оборудование!O15)*12+MONTH(Оборудование!O15))),MAX(1,N(Оборудование!M15)))=0),"Т",IF(AND(N(Оборудование!J15)&gt;0,ISNUMBER(Оборудование!L15),((Год*12+3)-(YEAR(Оборудование!L15)*12+MONTH(Оборудование!L15)))&gt;0,MOD(((Год*12+3)-(YEAR(Оборудование!L15)*12+MONTH(Оборудование!L15))),MAX(1,N(Оборудование!J15)))=0),"ТО",""))))</f>
        <v/>
      </c>
      <c r="E15">
        <f>IF(Оборудование!$B15="","",IF(AND(N(Оборудование!P15)&gt;0,ISNUMBER(Оборудование!R15),((Год*12+4)-(YEAR(Оборудование!R15)*12+MONTH(Оборудование!R15)))&gt;0,MOD(((Год*12+4)-(YEAR(Оборудование!R15)*12+MONTH(Оборудование!R15))),MAX(1,N(Оборудование!P15)))=0),"К",IF(AND(N(Оборудование!M15)&gt;0,ISNUMBER(Оборудование!O15),((Год*12+4)-(YEAR(Оборудование!O15)*12+MONTH(Оборудование!O15)))&gt;0,MOD(((Год*12+4)-(YEAR(Оборудование!O15)*12+MONTH(Оборудование!O15))),MAX(1,N(Оборудование!M15)))=0),"Т",IF(AND(N(Оборудование!J15)&gt;0,ISNUMBER(Оборудование!L15),((Год*12+4)-(YEAR(Оборудование!L15)*12+MONTH(Оборудование!L15)))&gt;0,MOD(((Год*12+4)-(YEAR(Оборудование!L15)*12+MONTH(Оборудование!L15))),MAX(1,N(Оборудование!J15)))=0),"ТО",""))))</f>
        <v/>
      </c>
      <c r="F15">
        <f>IF(Оборудование!$B15="","",IF(AND(N(Оборудование!P15)&gt;0,ISNUMBER(Оборудование!R15),((Год*12+5)-(YEAR(Оборудование!R15)*12+MONTH(Оборудование!R15)))&gt;0,MOD(((Год*12+5)-(YEAR(Оборудование!R15)*12+MONTH(Оборудование!R15))),MAX(1,N(Оборудование!P15)))=0),"К",IF(AND(N(Оборудование!M15)&gt;0,ISNUMBER(Оборудование!O15),((Год*12+5)-(YEAR(Оборудование!O15)*12+MONTH(Оборудование!O15)))&gt;0,MOD(((Год*12+5)-(YEAR(Оборудование!O15)*12+MONTH(Оборудование!O15))),MAX(1,N(Оборудование!M15)))=0),"Т",IF(AND(N(Оборудование!J15)&gt;0,ISNUMBER(Оборудование!L15),((Год*12+5)-(YEAR(Оборудование!L15)*12+MONTH(Оборудование!L15)))&gt;0,MOD(((Год*12+5)-(YEAR(Оборудование!L15)*12+MONTH(Оборудование!L15))),MAX(1,N(Оборудование!J15)))=0),"ТО",""))))</f>
        <v/>
      </c>
      <c r="G15">
        <f>IF(Оборудование!$B15="","",IF(AND(N(Оборудование!P15)&gt;0,ISNUMBER(Оборудование!R15),((Год*12+6)-(YEAR(Оборудование!R15)*12+MONTH(Оборудование!R15)))&gt;0,MOD(((Год*12+6)-(YEAR(Оборудование!R15)*12+MONTH(Оборудование!R15))),MAX(1,N(Оборудование!P15)))=0),"К",IF(AND(N(Оборудование!M15)&gt;0,ISNUMBER(Оборудование!O15),((Год*12+6)-(YEAR(Оборудование!O15)*12+MONTH(Оборудование!O15)))&gt;0,MOD(((Год*12+6)-(YEAR(Оборудование!O15)*12+MONTH(Оборудование!O15))),MAX(1,N(Оборудование!M15)))=0),"Т",IF(AND(N(Оборудование!J15)&gt;0,ISNUMBER(Оборудование!L15),((Год*12+6)-(YEAR(Оборудование!L15)*12+MONTH(Оборудование!L15)))&gt;0,MOD(((Год*12+6)-(YEAR(Оборудование!L15)*12+MONTH(Оборудование!L15))),MAX(1,N(Оборудование!J15)))=0),"ТО",""))))</f>
        <v/>
      </c>
      <c r="H15">
        <f>IF(Оборудование!$B15="","",IF(AND(N(Оборудование!P15)&gt;0,ISNUMBER(Оборудование!R15),((Год*12+7)-(YEAR(Оборудование!R15)*12+MONTH(Оборудование!R15)))&gt;0,MOD(((Год*12+7)-(YEAR(Оборудование!R15)*12+MONTH(Оборудование!R15))),MAX(1,N(Оборудование!P15)))=0),"К",IF(AND(N(Оборудование!M15)&gt;0,ISNUMBER(Оборудование!O15),((Год*12+7)-(YEAR(Оборудование!O15)*12+MONTH(Оборудование!O15)))&gt;0,MOD(((Год*12+7)-(YEAR(Оборудование!O15)*12+MONTH(Оборудование!O15))),MAX(1,N(Оборудование!M15)))=0),"Т",IF(AND(N(Оборудование!J15)&gt;0,ISNUMBER(Оборудование!L15),((Год*12+7)-(YEAR(Оборудование!L15)*12+MONTH(Оборудование!L15)))&gt;0,MOD(((Год*12+7)-(YEAR(Оборудование!L15)*12+MONTH(Оборудование!L15))),MAX(1,N(Оборудование!J15)))=0),"ТО",""))))</f>
        <v/>
      </c>
      <c r="I15">
        <f>IF(Оборудование!$B15="","",IF(AND(N(Оборудование!P15)&gt;0,ISNUMBER(Оборудование!R15),((Год*12+8)-(YEAR(Оборудование!R15)*12+MONTH(Оборудование!R15)))&gt;0,MOD(((Год*12+8)-(YEAR(Оборудование!R15)*12+MONTH(Оборудование!R15))),MAX(1,N(Оборудование!P15)))=0),"К",IF(AND(N(Оборудование!M15)&gt;0,ISNUMBER(Оборудование!O15),((Год*12+8)-(YEAR(Оборудование!O15)*12+MONTH(Оборудование!O15)))&gt;0,MOD(((Год*12+8)-(YEAR(Оборудование!O15)*12+MONTH(Оборудование!O15))),MAX(1,N(Оборудование!M15)))=0),"Т",IF(AND(N(Оборудование!J15)&gt;0,ISNUMBER(Оборудование!L15),((Год*12+8)-(YEAR(Оборудование!L15)*12+MONTH(Оборудование!L15)))&gt;0,MOD(((Год*12+8)-(YEAR(Оборудование!L15)*12+MONTH(Оборудование!L15))),MAX(1,N(Оборудование!J15)))=0),"ТО",""))))</f>
        <v/>
      </c>
      <c r="J15">
        <f>IF(Оборудование!$B15="","",IF(AND(N(Оборудование!P15)&gt;0,ISNUMBER(Оборудование!R15),((Год*12+9)-(YEAR(Оборудование!R15)*12+MONTH(Оборудование!R15)))&gt;0,MOD(((Год*12+9)-(YEAR(Оборудование!R15)*12+MONTH(Оборудование!R15))),MAX(1,N(Оборудование!P15)))=0),"К",IF(AND(N(Оборудование!M15)&gt;0,ISNUMBER(Оборудование!O15),((Год*12+9)-(YEAR(Оборудование!O15)*12+MONTH(Оборудование!O15)))&gt;0,MOD(((Год*12+9)-(YEAR(Оборудование!O15)*12+MONTH(Оборудование!O15))),MAX(1,N(Оборудование!M15)))=0),"Т",IF(AND(N(Оборудование!J15)&gt;0,ISNUMBER(Оборудование!L15),((Год*12+9)-(YEAR(Оборудование!L15)*12+MONTH(Оборудование!L15)))&gt;0,MOD(((Год*12+9)-(YEAR(Оборудование!L15)*12+MONTH(Оборудование!L15))),MAX(1,N(Оборудование!J15)))=0),"ТО",""))))</f>
        <v/>
      </c>
      <c r="K15">
        <f>IF(Оборудование!$B15="","",IF(AND(N(Оборудование!P15)&gt;0,ISNUMBER(Оборудование!R15),((Год*12+10)-(YEAR(Оборудование!R15)*12+MONTH(Оборудование!R15)))&gt;0,MOD(((Год*12+10)-(YEAR(Оборудование!R15)*12+MONTH(Оборудование!R15))),MAX(1,N(Оборудование!P15)))=0),"К",IF(AND(N(Оборудование!M15)&gt;0,ISNUMBER(Оборудование!O15),((Год*12+10)-(YEAR(Оборудование!O15)*12+MONTH(Оборудование!O15)))&gt;0,MOD(((Год*12+10)-(YEAR(Оборудование!O15)*12+MONTH(Оборудование!O15))),MAX(1,N(Оборудование!M15)))=0),"Т",IF(AND(N(Оборудование!J15)&gt;0,ISNUMBER(Оборудование!L15),((Год*12+10)-(YEAR(Оборудование!L15)*12+MONTH(Оборудование!L15)))&gt;0,MOD(((Год*12+10)-(YEAR(Оборудование!L15)*12+MONTH(Оборудование!L15))),MAX(1,N(Оборудование!J15)))=0),"ТО",""))))</f>
        <v/>
      </c>
      <c r="L15">
        <f>IF(Оборудование!$B15="","",IF(AND(N(Оборудование!P15)&gt;0,ISNUMBER(Оборудование!R15),((Год*12+11)-(YEAR(Оборудование!R15)*12+MONTH(Оборудование!R15)))&gt;0,MOD(((Год*12+11)-(YEAR(Оборудование!R15)*12+MONTH(Оборудование!R15))),MAX(1,N(Оборудование!P15)))=0),"К",IF(AND(N(Оборудование!M15)&gt;0,ISNUMBER(Оборудование!O15),((Год*12+11)-(YEAR(Оборудование!O15)*12+MONTH(Оборудование!O15)))&gt;0,MOD(((Год*12+11)-(YEAR(Оборудование!O15)*12+MONTH(Оборудование!O15))),MAX(1,N(Оборудование!M15)))=0),"Т",IF(AND(N(Оборудование!J15)&gt;0,ISNUMBER(Оборудование!L15),((Год*12+11)-(YEAR(Оборудование!L15)*12+MONTH(Оборудование!L15)))&gt;0,MOD(((Год*12+11)-(YEAR(Оборудование!L15)*12+MONTH(Оборудование!L15))),MAX(1,N(Оборудование!J15)))=0),"ТО",""))))</f>
        <v/>
      </c>
      <c r="M15">
        <f>IF(Оборудование!$B15="","",IF(AND(N(Оборудование!P15)&gt;0,ISNUMBER(Оборудование!R15),((Год*12+12)-(YEAR(Оборудование!R15)*12+MONTH(Оборудование!R15)))&gt;0,MOD(((Год*12+12)-(YEAR(Оборудование!R15)*12+MONTH(Оборудование!R15))),MAX(1,N(Оборудование!P15)))=0),"К",IF(AND(N(Оборудование!M15)&gt;0,ISNUMBER(Оборудование!O15),((Год*12+12)-(YEAR(Оборудование!O15)*12+MONTH(Оборудование!O15)))&gt;0,MOD(((Год*12+12)-(YEAR(Оборудование!O15)*12+MONTH(Оборудование!O15))),MAX(1,N(Оборудование!M15)))=0),"Т",IF(AND(N(Оборудование!J15)&gt;0,ISNUMBER(Оборудование!L15),((Год*12+12)-(YEAR(Оборудование!L15)*12+MONTH(Оборудование!L15)))&gt;0,MOD(((Год*12+12)-(YEAR(Оборудование!L15)*12+MONTH(Оборудование!L15))),MAX(1,N(Оборудование!J15)))=0),"ТО",""))))</f>
        <v/>
      </c>
      <c r="O15">
        <f>IF(B15="",0,IF(B15="К",N(Оборудование!$Q15),IF(B15="Т",N(Оборудование!$N15),N(Оборудование!$K15))))</f>
        <v/>
      </c>
      <c r="P15">
        <f>IF(C15="",0,IF(C15="К",N(Оборудование!$Q15),IF(C15="Т",N(Оборудование!$N15),N(Оборудование!$K15))))</f>
        <v/>
      </c>
      <c r="Q15">
        <f>IF(D15="",0,IF(D15="К",N(Оборудование!$Q15),IF(D15="Т",N(Оборудование!$N15),N(Оборудование!$K15))))</f>
        <v/>
      </c>
      <c r="R15">
        <f>IF(E15="",0,IF(E15="К",N(Оборудование!$Q15),IF(E15="Т",N(Оборудование!$N15),N(Оборудование!$K15))))</f>
        <v/>
      </c>
      <c r="S15">
        <f>IF(F15="",0,IF(F15="К",N(Оборудование!$Q15),IF(F15="Т",N(Оборудование!$N15),N(Оборудование!$K15))))</f>
        <v/>
      </c>
      <c r="T15">
        <f>IF(G15="",0,IF(G15="К",N(Оборудование!$Q15),IF(G15="Т",N(Оборудование!$N15),N(Оборудование!$K15))))</f>
        <v/>
      </c>
      <c r="U15">
        <f>IF(H15="",0,IF(H15="К",N(Оборудование!$Q15),IF(H15="Т",N(Оборудование!$N15),N(Оборудование!$K15))))</f>
        <v/>
      </c>
      <c r="V15">
        <f>IF(I15="",0,IF(I15="К",N(Оборудование!$Q15),IF(I15="Т",N(Оборудование!$N15),N(Оборудование!$K15))))</f>
        <v/>
      </c>
      <c r="W15">
        <f>IF(J15="",0,IF(J15="К",N(Оборудование!$Q15),IF(J15="Т",N(Оборудование!$N15),N(Оборудование!$K15))))</f>
        <v/>
      </c>
      <c r="X15">
        <f>IF(K15="",0,IF(K15="К",N(Оборудование!$Q15),IF(K15="Т",N(Оборудование!$N15),N(Оборудование!$K15))))</f>
        <v/>
      </c>
      <c r="Y15">
        <f>IF(L15="",0,IF(L15="К",N(Оборудование!$Q15),IF(L15="Т",N(Оборудование!$N15),N(Оборудование!$K15))))</f>
        <v/>
      </c>
      <c r="Z15">
        <f>IF(M15="",0,IF(M15="К",N(Оборудование!$Q15),IF(M15="Т",N(Оборудование!$N15),N(Оборудование!$K15))))</f>
        <v/>
      </c>
      <c r="AB15">
        <f>IF(B15="","",IF(COUNTIF('Журнал выполнения'!$H$6:$H$405,$A15&amp;"|"&amp;TEXT(DATE(Год,1,1),"YYYYMM"))&gt;0,"В",IF(EOMONTH(DATE(Год,1,1),0)&lt;ОтчДата,"Х","П")))</f>
        <v/>
      </c>
      <c r="AC15">
        <f>IF(C15="","",IF(COUNTIF('Журнал выполнения'!$H$6:$H$405,$A15&amp;"|"&amp;TEXT(DATE(Год,2,1),"YYYYMM"))&gt;0,"В",IF(EOMONTH(DATE(Год,2,1),0)&lt;ОтчДата,"Х","П")))</f>
        <v/>
      </c>
      <c r="AD15">
        <f>IF(D15="","",IF(COUNTIF('Журнал выполнения'!$H$6:$H$405,$A15&amp;"|"&amp;TEXT(DATE(Год,3,1),"YYYYMM"))&gt;0,"В",IF(EOMONTH(DATE(Год,3,1),0)&lt;ОтчДата,"Х","П")))</f>
        <v/>
      </c>
      <c r="AE15">
        <f>IF(E15="","",IF(COUNTIF('Журнал выполнения'!$H$6:$H$405,$A15&amp;"|"&amp;TEXT(DATE(Год,4,1),"YYYYMM"))&gt;0,"В",IF(EOMONTH(DATE(Год,4,1),0)&lt;ОтчДата,"Х","П")))</f>
        <v/>
      </c>
      <c r="AF15">
        <f>IF(F15="","",IF(COUNTIF('Журнал выполнения'!$H$6:$H$405,$A15&amp;"|"&amp;TEXT(DATE(Год,5,1),"YYYYMM"))&gt;0,"В",IF(EOMONTH(DATE(Год,5,1),0)&lt;ОтчДата,"Х","П")))</f>
        <v/>
      </c>
      <c r="AG15">
        <f>IF(G15="","",IF(COUNTIF('Журнал выполнения'!$H$6:$H$405,$A15&amp;"|"&amp;TEXT(DATE(Год,6,1),"YYYYMM"))&gt;0,"В",IF(EOMONTH(DATE(Год,6,1),0)&lt;ОтчДата,"Х","П")))</f>
        <v/>
      </c>
      <c r="AH15">
        <f>IF(H15="","",IF(COUNTIF('Журнал выполнения'!$H$6:$H$405,$A15&amp;"|"&amp;TEXT(DATE(Год,7,1),"YYYYMM"))&gt;0,"В",IF(EOMONTH(DATE(Год,7,1),0)&lt;ОтчДата,"Х","П")))</f>
        <v/>
      </c>
      <c r="AI15">
        <f>IF(I15="","",IF(COUNTIF('Журнал выполнения'!$H$6:$H$405,$A15&amp;"|"&amp;TEXT(DATE(Год,8,1),"YYYYMM"))&gt;0,"В",IF(EOMONTH(DATE(Год,8,1),0)&lt;ОтчДата,"Х","П")))</f>
        <v/>
      </c>
      <c r="AJ15">
        <f>IF(J15="","",IF(COUNTIF('Журнал выполнения'!$H$6:$H$405,$A15&amp;"|"&amp;TEXT(DATE(Год,9,1),"YYYYMM"))&gt;0,"В",IF(EOMONTH(DATE(Год,9,1),0)&lt;ОтчДата,"Х","П")))</f>
        <v/>
      </c>
      <c r="AK15">
        <f>IF(K15="","",IF(COUNTIF('Журнал выполнения'!$H$6:$H$405,$A15&amp;"|"&amp;TEXT(DATE(Год,10,1),"YYYYMM"))&gt;0,"В",IF(EOMONTH(DATE(Год,10,1),0)&lt;ОтчДата,"Х","П")))</f>
        <v/>
      </c>
      <c r="AL15">
        <f>IF(L15="","",IF(COUNTIF('Журнал выполнения'!$H$6:$H$405,$A15&amp;"|"&amp;TEXT(DATE(Год,11,1),"YYYYMM"))&gt;0,"В",IF(EOMONTH(DATE(Год,11,1),0)&lt;ОтчДата,"Х","П")))</f>
        <v/>
      </c>
      <c r="AM15">
        <f>IF(M15="","",IF(COUNTIF('Журнал выполнения'!$H$6:$H$405,$A15&amp;"|"&amp;TEXT(DATE(Год,12,1),"YYYYMM"))&gt;0,"В",IF(EOMONTH(DATE(Год,12,1),0)&lt;ОтчДата,"Х","П")))</f>
        <v/>
      </c>
    </row>
    <row r="16">
      <c r="A16">
        <f>Оборудование!A16</f>
        <v/>
      </c>
      <c r="B16">
        <f>IF(Оборудование!$B16="","",IF(AND(N(Оборудование!P16)&gt;0,ISNUMBER(Оборудование!R16),((Год*12+1)-(YEAR(Оборудование!R16)*12+MONTH(Оборудование!R16)))&gt;0,MOD(((Год*12+1)-(YEAR(Оборудование!R16)*12+MONTH(Оборудование!R16))),MAX(1,N(Оборудование!P16)))=0),"К",IF(AND(N(Оборудование!M16)&gt;0,ISNUMBER(Оборудование!O16),((Год*12+1)-(YEAR(Оборудование!O16)*12+MONTH(Оборудование!O16)))&gt;0,MOD(((Год*12+1)-(YEAR(Оборудование!O16)*12+MONTH(Оборудование!O16))),MAX(1,N(Оборудование!M16)))=0),"Т",IF(AND(N(Оборудование!J16)&gt;0,ISNUMBER(Оборудование!L16),((Год*12+1)-(YEAR(Оборудование!L16)*12+MONTH(Оборудование!L16)))&gt;0,MOD(((Год*12+1)-(YEAR(Оборудование!L16)*12+MONTH(Оборудование!L16))),MAX(1,N(Оборудование!J16)))=0),"ТО",""))))</f>
        <v/>
      </c>
      <c r="C16">
        <f>IF(Оборудование!$B16="","",IF(AND(N(Оборудование!P16)&gt;0,ISNUMBER(Оборудование!R16),((Год*12+2)-(YEAR(Оборудование!R16)*12+MONTH(Оборудование!R16)))&gt;0,MOD(((Год*12+2)-(YEAR(Оборудование!R16)*12+MONTH(Оборудование!R16))),MAX(1,N(Оборудование!P16)))=0),"К",IF(AND(N(Оборудование!M16)&gt;0,ISNUMBER(Оборудование!O16),((Год*12+2)-(YEAR(Оборудование!O16)*12+MONTH(Оборудование!O16)))&gt;0,MOD(((Год*12+2)-(YEAR(Оборудование!O16)*12+MONTH(Оборудование!O16))),MAX(1,N(Оборудование!M16)))=0),"Т",IF(AND(N(Оборудование!J16)&gt;0,ISNUMBER(Оборудование!L16),((Год*12+2)-(YEAR(Оборудование!L16)*12+MONTH(Оборудование!L16)))&gt;0,MOD(((Год*12+2)-(YEAR(Оборудование!L16)*12+MONTH(Оборудование!L16))),MAX(1,N(Оборудование!J16)))=0),"ТО",""))))</f>
        <v/>
      </c>
      <c r="D16">
        <f>IF(Оборудование!$B16="","",IF(AND(N(Оборудование!P16)&gt;0,ISNUMBER(Оборудование!R16),((Год*12+3)-(YEAR(Оборудование!R16)*12+MONTH(Оборудование!R16)))&gt;0,MOD(((Год*12+3)-(YEAR(Оборудование!R16)*12+MONTH(Оборудование!R16))),MAX(1,N(Оборудование!P16)))=0),"К",IF(AND(N(Оборудование!M16)&gt;0,ISNUMBER(Оборудование!O16),((Год*12+3)-(YEAR(Оборудование!O16)*12+MONTH(Оборудование!O16)))&gt;0,MOD(((Год*12+3)-(YEAR(Оборудование!O16)*12+MONTH(Оборудование!O16))),MAX(1,N(Оборудование!M16)))=0),"Т",IF(AND(N(Оборудование!J16)&gt;0,ISNUMBER(Оборудование!L16),((Год*12+3)-(YEAR(Оборудование!L16)*12+MONTH(Оборудование!L16)))&gt;0,MOD(((Год*12+3)-(YEAR(Оборудование!L16)*12+MONTH(Оборудование!L16))),MAX(1,N(Оборудование!J16)))=0),"ТО",""))))</f>
        <v/>
      </c>
      <c r="E16">
        <f>IF(Оборудование!$B16="","",IF(AND(N(Оборудование!P16)&gt;0,ISNUMBER(Оборудование!R16),((Год*12+4)-(YEAR(Оборудование!R16)*12+MONTH(Оборудование!R16)))&gt;0,MOD(((Год*12+4)-(YEAR(Оборудование!R16)*12+MONTH(Оборудование!R16))),MAX(1,N(Оборудование!P16)))=0),"К",IF(AND(N(Оборудование!M16)&gt;0,ISNUMBER(Оборудование!O16),((Год*12+4)-(YEAR(Оборудование!O16)*12+MONTH(Оборудование!O16)))&gt;0,MOD(((Год*12+4)-(YEAR(Оборудование!O16)*12+MONTH(Оборудование!O16))),MAX(1,N(Оборудование!M16)))=0),"Т",IF(AND(N(Оборудование!J16)&gt;0,ISNUMBER(Оборудование!L16),((Год*12+4)-(YEAR(Оборудование!L16)*12+MONTH(Оборудование!L16)))&gt;0,MOD(((Год*12+4)-(YEAR(Оборудование!L16)*12+MONTH(Оборудование!L16))),MAX(1,N(Оборудование!J16)))=0),"ТО",""))))</f>
        <v/>
      </c>
      <c r="F16">
        <f>IF(Оборудование!$B16="","",IF(AND(N(Оборудование!P16)&gt;0,ISNUMBER(Оборудование!R16),((Год*12+5)-(YEAR(Оборудование!R16)*12+MONTH(Оборудование!R16)))&gt;0,MOD(((Год*12+5)-(YEAR(Оборудование!R16)*12+MONTH(Оборудование!R16))),MAX(1,N(Оборудование!P16)))=0),"К",IF(AND(N(Оборудование!M16)&gt;0,ISNUMBER(Оборудование!O16),((Год*12+5)-(YEAR(Оборудование!O16)*12+MONTH(Оборудование!O16)))&gt;0,MOD(((Год*12+5)-(YEAR(Оборудование!O16)*12+MONTH(Оборудование!O16))),MAX(1,N(Оборудование!M16)))=0),"Т",IF(AND(N(Оборудование!J16)&gt;0,ISNUMBER(Оборудование!L16),((Год*12+5)-(YEAR(Оборудование!L16)*12+MONTH(Оборудование!L16)))&gt;0,MOD(((Год*12+5)-(YEAR(Оборудование!L16)*12+MONTH(Оборудование!L16))),MAX(1,N(Оборудование!J16)))=0),"ТО",""))))</f>
        <v/>
      </c>
      <c r="G16">
        <f>IF(Оборудование!$B16="","",IF(AND(N(Оборудование!P16)&gt;0,ISNUMBER(Оборудование!R16),((Год*12+6)-(YEAR(Оборудование!R16)*12+MONTH(Оборудование!R16)))&gt;0,MOD(((Год*12+6)-(YEAR(Оборудование!R16)*12+MONTH(Оборудование!R16))),MAX(1,N(Оборудование!P16)))=0),"К",IF(AND(N(Оборудование!M16)&gt;0,ISNUMBER(Оборудование!O16),((Год*12+6)-(YEAR(Оборудование!O16)*12+MONTH(Оборудование!O16)))&gt;0,MOD(((Год*12+6)-(YEAR(Оборудование!O16)*12+MONTH(Оборудование!O16))),MAX(1,N(Оборудование!M16)))=0),"Т",IF(AND(N(Оборудование!J16)&gt;0,ISNUMBER(Оборудование!L16),((Год*12+6)-(YEAR(Оборудование!L16)*12+MONTH(Оборудование!L16)))&gt;0,MOD(((Год*12+6)-(YEAR(Оборудование!L16)*12+MONTH(Оборудование!L16))),MAX(1,N(Оборудование!J16)))=0),"ТО",""))))</f>
        <v/>
      </c>
      <c r="H16">
        <f>IF(Оборудование!$B16="","",IF(AND(N(Оборудование!P16)&gt;0,ISNUMBER(Оборудование!R16),((Год*12+7)-(YEAR(Оборудование!R16)*12+MONTH(Оборудование!R16)))&gt;0,MOD(((Год*12+7)-(YEAR(Оборудование!R16)*12+MONTH(Оборудование!R16))),MAX(1,N(Оборудование!P16)))=0),"К",IF(AND(N(Оборудование!M16)&gt;0,ISNUMBER(Оборудование!O16),((Год*12+7)-(YEAR(Оборудование!O16)*12+MONTH(Оборудование!O16)))&gt;0,MOD(((Год*12+7)-(YEAR(Оборудование!O16)*12+MONTH(Оборудование!O16))),MAX(1,N(Оборудование!M16)))=0),"Т",IF(AND(N(Оборудование!J16)&gt;0,ISNUMBER(Оборудование!L16),((Год*12+7)-(YEAR(Оборудование!L16)*12+MONTH(Оборудование!L16)))&gt;0,MOD(((Год*12+7)-(YEAR(Оборудование!L16)*12+MONTH(Оборудование!L16))),MAX(1,N(Оборудование!J16)))=0),"ТО",""))))</f>
        <v/>
      </c>
      <c r="I16">
        <f>IF(Оборудование!$B16="","",IF(AND(N(Оборудование!P16)&gt;0,ISNUMBER(Оборудование!R16),((Год*12+8)-(YEAR(Оборудование!R16)*12+MONTH(Оборудование!R16)))&gt;0,MOD(((Год*12+8)-(YEAR(Оборудование!R16)*12+MONTH(Оборудование!R16))),MAX(1,N(Оборудование!P16)))=0),"К",IF(AND(N(Оборудование!M16)&gt;0,ISNUMBER(Оборудование!O16),((Год*12+8)-(YEAR(Оборудование!O16)*12+MONTH(Оборудование!O16)))&gt;0,MOD(((Год*12+8)-(YEAR(Оборудование!O16)*12+MONTH(Оборудование!O16))),MAX(1,N(Оборудование!M16)))=0),"Т",IF(AND(N(Оборудование!J16)&gt;0,ISNUMBER(Оборудование!L16),((Год*12+8)-(YEAR(Оборудование!L16)*12+MONTH(Оборудование!L16)))&gt;0,MOD(((Год*12+8)-(YEAR(Оборудование!L16)*12+MONTH(Оборудование!L16))),MAX(1,N(Оборудование!J16)))=0),"ТО",""))))</f>
        <v/>
      </c>
      <c r="J16">
        <f>IF(Оборудование!$B16="","",IF(AND(N(Оборудование!P16)&gt;0,ISNUMBER(Оборудование!R16),((Год*12+9)-(YEAR(Оборудование!R16)*12+MONTH(Оборудование!R16)))&gt;0,MOD(((Год*12+9)-(YEAR(Оборудование!R16)*12+MONTH(Оборудование!R16))),MAX(1,N(Оборудование!P16)))=0),"К",IF(AND(N(Оборудование!M16)&gt;0,ISNUMBER(Оборудование!O16),((Год*12+9)-(YEAR(Оборудование!O16)*12+MONTH(Оборудование!O16)))&gt;0,MOD(((Год*12+9)-(YEAR(Оборудование!O16)*12+MONTH(Оборудование!O16))),MAX(1,N(Оборудование!M16)))=0),"Т",IF(AND(N(Оборудование!J16)&gt;0,ISNUMBER(Оборудование!L16),((Год*12+9)-(YEAR(Оборудование!L16)*12+MONTH(Оборудование!L16)))&gt;0,MOD(((Год*12+9)-(YEAR(Оборудование!L16)*12+MONTH(Оборудование!L16))),MAX(1,N(Оборудование!J16)))=0),"ТО",""))))</f>
        <v/>
      </c>
      <c r="K16">
        <f>IF(Оборудование!$B16="","",IF(AND(N(Оборудование!P16)&gt;0,ISNUMBER(Оборудование!R16),((Год*12+10)-(YEAR(Оборудование!R16)*12+MONTH(Оборудование!R16)))&gt;0,MOD(((Год*12+10)-(YEAR(Оборудование!R16)*12+MONTH(Оборудование!R16))),MAX(1,N(Оборудование!P16)))=0),"К",IF(AND(N(Оборудование!M16)&gt;0,ISNUMBER(Оборудование!O16),((Год*12+10)-(YEAR(Оборудование!O16)*12+MONTH(Оборудование!O16)))&gt;0,MOD(((Год*12+10)-(YEAR(Оборудование!O16)*12+MONTH(Оборудование!O16))),MAX(1,N(Оборудование!M16)))=0),"Т",IF(AND(N(Оборудование!J16)&gt;0,ISNUMBER(Оборудование!L16),((Год*12+10)-(YEAR(Оборудование!L16)*12+MONTH(Оборудование!L16)))&gt;0,MOD(((Год*12+10)-(YEAR(Оборудование!L16)*12+MONTH(Оборудование!L16))),MAX(1,N(Оборудование!J16)))=0),"ТО",""))))</f>
        <v/>
      </c>
      <c r="L16">
        <f>IF(Оборудование!$B16="","",IF(AND(N(Оборудование!P16)&gt;0,ISNUMBER(Оборудование!R16),((Год*12+11)-(YEAR(Оборудование!R16)*12+MONTH(Оборудование!R16)))&gt;0,MOD(((Год*12+11)-(YEAR(Оборудование!R16)*12+MONTH(Оборудование!R16))),MAX(1,N(Оборудование!P16)))=0),"К",IF(AND(N(Оборудование!M16)&gt;0,ISNUMBER(Оборудование!O16),((Год*12+11)-(YEAR(Оборудование!O16)*12+MONTH(Оборудование!O16)))&gt;0,MOD(((Год*12+11)-(YEAR(Оборудование!O16)*12+MONTH(Оборудование!O16))),MAX(1,N(Оборудование!M16)))=0),"Т",IF(AND(N(Оборудование!J16)&gt;0,ISNUMBER(Оборудование!L16),((Год*12+11)-(YEAR(Оборудование!L16)*12+MONTH(Оборудование!L16)))&gt;0,MOD(((Год*12+11)-(YEAR(Оборудование!L16)*12+MONTH(Оборудование!L16))),MAX(1,N(Оборудование!J16)))=0),"ТО",""))))</f>
        <v/>
      </c>
      <c r="M16">
        <f>IF(Оборудование!$B16="","",IF(AND(N(Оборудование!P16)&gt;0,ISNUMBER(Оборудование!R16),((Год*12+12)-(YEAR(Оборудование!R16)*12+MONTH(Оборудование!R16)))&gt;0,MOD(((Год*12+12)-(YEAR(Оборудование!R16)*12+MONTH(Оборудование!R16))),MAX(1,N(Оборудование!P16)))=0),"К",IF(AND(N(Оборудование!M16)&gt;0,ISNUMBER(Оборудование!O16),((Год*12+12)-(YEAR(Оборудование!O16)*12+MONTH(Оборудование!O16)))&gt;0,MOD(((Год*12+12)-(YEAR(Оборудование!O16)*12+MONTH(Оборудование!O16))),MAX(1,N(Оборудование!M16)))=0),"Т",IF(AND(N(Оборудование!J16)&gt;0,ISNUMBER(Оборудование!L16),((Год*12+12)-(YEAR(Оборудование!L16)*12+MONTH(Оборудование!L16)))&gt;0,MOD(((Год*12+12)-(YEAR(Оборудование!L16)*12+MONTH(Оборудование!L16))),MAX(1,N(Оборудование!J16)))=0),"ТО",""))))</f>
        <v/>
      </c>
      <c r="O16">
        <f>IF(B16="",0,IF(B16="К",N(Оборудование!$Q16),IF(B16="Т",N(Оборудование!$N16),N(Оборудование!$K16))))</f>
        <v/>
      </c>
      <c r="P16">
        <f>IF(C16="",0,IF(C16="К",N(Оборудование!$Q16),IF(C16="Т",N(Оборудование!$N16),N(Оборудование!$K16))))</f>
        <v/>
      </c>
      <c r="Q16">
        <f>IF(D16="",0,IF(D16="К",N(Оборудование!$Q16),IF(D16="Т",N(Оборудование!$N16),N(Оборудование!$K16))))</f>
        <v/>
      </c>
      <c r="R16">
        <f>IF(E16="",0,IF(E16="К",N(Оборудование!$Q16),IF(E16="Т",N(Оборудование!$N16),N(Оборудование!$K16))))</f>
        <v/>
      </c>
      <c r="S16">
        <f>IF(F16="",0,IF(F16="К",N(Оборудование!$Q16),IF(F16="Т",N(Оборудование!$N16),N(Оборудование!$K16))))</f>
        <v/>
      </c>
      <c r="T16">
        <f>IF(G16="",0,IF(G16="К",N(Оборудование!$Q16),IF(G16="Т",N(Оборудование!$N16),N(Оборудование!$K16))))</f>
        <v/>
      </c>
      <c r="U16">
        <f>IF(H16="",0,IF(H16="К",N(Оборудование!$Q16),IF(H16="Т",N(Оборудование!$N16),N(Оборудование!$K16))))</f>
        <v/>
      </c>
      <c r="V16">
        <f>IF(I16="",0,IF(I16="К",N(Оборудование!$Q16),IF(I16="Т",N(Оборудование!$N16),N(Оборудование!$K16))))</f>
        <v/>
      </c>
      <c r="W16">
        <f>IF(J16="",0,IF(J16="К",N(Оборудование!$Q16),IF(J16="Т",N(Оборудование!$N16),N(Оборудование!$K16))))</f>
        <v/>
      </c>
      <c r="X16">
        <f>IF(K16="",0,IF(K16="К",N(Оборудование!$Q16),IF(K16="Т",N(Оборудование!$N16),N(Оборудование!$K16))))</f>
        <v/>
      </c>
      <c r="Y16">
        <f>IF(L16="",0,IF(L16="К",N(Оборудование!$Q16),IF(L16="Т",N(Оборудование!$N16),N(Оборудование!$K16))))</f>
        <v/>
      </c>
      <c r="Z16">
        <f>IF(M16="",0,IF(M16="К",N(Оборудование!$Q16),IF(M16="Т",N(Оборудование!$N16),N(Оборудование!$K16))))</f>
        <v/>
      </c>
      <c r="AB16">
        <f>IF(B16="","",IF(COUNTIF('Журнал выполнения'!$H$6:$H$405,$A16&amp;"|"&amp;TEXT(DATE(Год,1,1),"YYYYMM"))&gt;0,"В",IF(EOMONTH(DATE(Год,1,1),0)&lt;ОтчДата,"Х","П")))</f>
        <v/>
      </c>
      <c r="AC16">
        <f>IF(C16="","",IF(COUNTIF('Журнал выполнения'!$H$6:$H$405,$A16&amp;"|"&amp;TEXT(DATE(Год,2,1),"YYYYMM"))&gt;0,"В",IF(EOMONTH(DATE(Год,2,1),0)&lt;ОтчДата,"Х","П")))</f>
        <v/>
      </c>
      <c r="AD16">
        <f>IF(D16="","",IF(COUNTIF('Журнал выполнения'!$H$6:$H$405,$A16&amp;"|"&amp;TEXT(DATE(Год,3,1),"YYYYMM"))&gt;0,"В",IF(EOMONTH(DATE(Год,3,1),0)&lt;ОтчДата,"Х","П")))</f>
        <v/>
      </c>
      <c r="AE16">
        <f>IF(E16="","",IF(COUNTIF('Журнал выполнения'!$H$6:$H$405,$A16&amp;"|"&amp;TEXT(DATE(Год,4,1),"YYYYMM"))&gt;0,"В",IF(EOMONTH(DATE(Год,4,1),0)&lt;ОтчДата,"Х","П")))</f>
        <v/>
      </c>
      <c r="AF16">
        <f>IF(F16="","",IF(COUNTIF('Журнал выполнения'!$H$6:$H$405,$A16&amp;"|"&amp;TEXT(DATE(Год,5,1),"YYYYMM"))&gt;0,"В",IF(EOMONTH(DATE(Год,5,1),0)&lt;ОтчДата,"Х","П")))</f>
        <v/>
      </c>
      <c r="AG16">
        <f>IF(G16="","",IF(COUNTIF('Журнал выполнения'!$H$6:$H$405,$A16&amp;"|"&amp;TEXT(DATE(Год,6,1),"YYYYMM"))&gt;0,"В",IF(EOMONTH(DATE(Год,6,1),0)&lt;ОтчДата,"Х","П")))</f>
        <v/>
      </c>
      <c r="AH16">
        <f>IF(H16="","",IF(COUNTIF('Журнал выполнения'!$H$6:$H$405,$A16&amp;"|"&amp;TEXT(DATE(Год,7,1),"YYYYMM"))&gt;0,"В",IF(EOMONTH(DATE(Год,7,1),0)&lt;ОтчДата,"Х","П")))</f>
        <v/>
      </c>
      <c r="AI16">
        <f>IF(I16="","",IF(COUNTIF('Журнал выполнения'!$H$6:$H$405,$A16&amp;"|"&amp;TEXT(DATE(Год,8,1),"YYYYMM"))&gt;0,"В",IF(EOMONTH(DATE(Год,8,1),0)&lt;ОтчДата,"Х","П")))</f>
        <v/>
      </c>
      <c r="AJ16">
        <f>IF(J16="","",IF(COUNTIF('Журнал выполнения'!$H$6:$H$405,$A16&amp;"|"&amp;TEXT(DATE(Год,9,1),"YYYYMM"))&gt;0,"В",IF(EOMONTH(DATE(Год,9,1),0)&lt;ОтчДата,"Х","П")))</f>
        <v/>
      </c>
      <c r="AK16">
        <f>IF(K16="","",IF(COUNTIF('Журнал выполнения'!$H$6:$H$405,$A16&amp;"|"&amp;TEXT(DATE(Год,10,1),"YYYYMM"))&gt;0,"В",IF(EOMONTH(DATE(Год,10,1),0)&lt;ОтчДата,"Х","П")))</f>
        <v/>
      </c>
      <c r="AL16">
        <f>IF(L16="","",IF(COUNTIF('Журнал выполнения'!$H$6:$H$405,$A16&amp;"|"&amp;TEXT(DATE(Год,11,1),"YYYYMM"))&gt;0,"В",IF(EOMONTH(DATE(Год,11,1),0)&lt;ОтчДата,"Х","П")))</f>
        <v/>
      </c>
      <c r="AM16">
        <f>IF(M16="","",IF(COUNTIF('Журнал выполнения'!$H$6:$H$405,$A16&amp;"|"&amp;TEXT(DATE(Год,12,1),"YYYYMM"))&gt;0,"В",IF(EOMONTH(DATE(Год,12,1),0)&lt;ОтчДата,"Х","П")))</f>
        <v/>
      </c>
    </row>
    <row r="17">
      <c r="A17">
        <f>Оборудование!A17</f>
        <v/>
      </c>
      <c r="B17">
        <f>IF(Оборудование!$B17="","",IF(AND(N(Оборудование!P17)&gt;0,ISNUMBER(Оборудование!R17),((Год*12+1)-(YEAR(Оборудование!R17)*12+MONTH(Оборудование!R17)))&gt;0,MOD(((Год*12+1)-(YEAR(Оборудование!R17)*12+MONTH(Оборудование!R17))),MAX(1,N(Оборудование!P17)))=0),"К",IF(AND(N(Оборудование!M17)&gt;0,ISNUMBER(Оборудование!O17),((Год*12+1)-(YEAR(Оборудование!O17)*12+MONTH(Оборудование!O17)))&gt;0,MOD(((Год*12+1)-(YEAR(Оборудование!O17)*12+MONTH(Оборудование!O17))),MAX(1,N(Оборудование!M17)))=0),"Т",IF(AND(N(Оборудование!J17)&gt;0,ISNUMBER(Оборудование!L17),((Год*12+1)-(YEAR(Оборудование!L17)*12+MONTH(Оборудование!L17)))&gt;0,MOD(((Год*12+1)-(YEAR(Оборудование!L17)*12+MONTH(Оборудование!L17))),MAX(1,N(Оборудование!J17)))=0),"ТО",""))))</f>
        <v/>
      </c>
      <c r="C17">
        <f>IF(Оборудование!$B17="","",IF(AND(N(Оборудование!P17)&gt;0,ISNUMBER(Оборудование!R17),((Год*12+2)-(YEAR(Оборудование!R17)*12+MONTH(Оборудование!R17)))&gt;0,MOD(((Год*12+2)-(YEAR(Оборудование!R17)*12+MONTH(Оборудование!R17))),MAX(1,N(Оборудование!P17)))=0),"К",IF(AND(N(Оборудование!M17)&gt;0,ISNUMBER(Оборудование!O17),((Год*12+2)-(YEAR(Оборудование!O17)*12+MONTH(Оборудование!O17)))&gt;0,MOD(((Год*12+2)-(YEAR(Оборудование!O17)*12+MONTH(Оборудование!O17))),MAX(1,N(Оборудование!M17)))=0),"Т",IF(AND(N(Оборудование!J17)&gt;0,ISNUMBER(Оборудование!L17),((Год*12+2)-(YEAR(Оборудование!L17)*12+MONTH(Оборудование!L17)))&gt;0,MOD(((Год*12+2)-(YEAR(Оборудование!L17)*12+MONTH(Оборудование!L17))),MAX(1,N(Оборудование!J17)))=0),"ТО",""))))</f>
        <v/>
      </c>
      <c r="D17">
        <f>IF(Оборудование!$B17="","",IF(AND(N(Оборудование!P17)&gt;0,ISNUMBER(Оборудование!R17),((Год*12+3)-(YEAR(Оборудование!R17)*12+MONTH(Оборудование!R17)))&gt;0,MOD(((Год*12+3)-(YEAR(Оборудование!R17)*12+MONTH(Оборудование!R17))),MAX(1,N(Оборудование!P17)))=0),"К",IF(AND(N(Оборудование!M17)&gt;0,ISNUMBER(Оборудование!O17),((Год*12+3)-(YEAR(Оборудование!O17)*12+MONTH(Оборудование!O17)))&gt;0,MOD(((Год*12+3)-(YEAR(Оборудование!O17)*12+MONTH(Оборудование!O17))),MAX(1,N(Оборудование!M17)))=0),"Т",IF(AND(N(Оборудование!J17)&gt;0,ISNUMBER(Оборудование!L17),((Год*12+3)-(YEAR(Оборудование!L17)*12+MONTH(Оборудование!L17)))&gt;0,MOD(((Год*12+3)-(YEAR(Оборудование!L17)*12+MONTH(Оборудование!L17))),MAX(1,N(Оборудование!J17)))=0),"ТО",""))))</f>
        <v/>
      </c>
      <c r="E17">
        <f>IF(Оборудование!$B17="","",IF(AND(N(Оборудование!P17)&gt;0,ISNUMBER(Оборудование!R17),((Год*12+4)-(YEAR(Оборудование!R17)*12+MONTH(Оборудование!R17)))&gt;0,MOD(((Год*12+4)-(YEAR(Оборудование!R17)*12+MONTH(Оборудование!R17))),MAX(1,N(Оборудование!P17)))=0),"К",IF(AND(N(Оборудование!M17)&gt;0,ISNUMBER(Оборудование!O17),((Год*12+4)-(YEAR(Оборудование!O17)*12+MONTH(Оборудование!O17)))&gt;0,MOD(((Год*12+4)-(YEAR(Оборудование!O17)*12+MONTH(Оборудование!O17))),MAX(1,N(Оборудование!M17)))=0),"Т",IF(AND(N(Оборудование!J17)&gt;0,ISNUMBER(Оборудование!L17),((Год*12+4)-(YEAR(Оборудование!L17)*12+MONTH(Оборудование!L17)))&gt;0,MOD(((Год*12+4)-(YEAR(Оборудование!L17)*12+MONTH(Оборудование!L17))),MAX(1,N(Оборудование!J17)))=0),"ТО",""))))</f>
        <v/>
      </c>
      <c r="F17">
        <f>IF(Оборудование!$B17="","",IF(AND(N(Оборудование!P17)&gt;0,ISNUMBER(Оборудование!R17),((Год*12+5)-(YEAR(Оборудование!R17)*12+MONTH(Оборудование!R17)))&gt;0,MOD(((Год*12+5)-(YEAR(Оборудование!R17)*12+MONTH(Оборудование!R17))),MAX(1,N(Оборудование!P17)))=0),"К",IF(AND(N(Оборудование!M17)&gt;0,ISNUMBER(Оборудование!O17),((Год*12+5)-(YEAR(Оборудование!O17)*12+MONTH(Оборудование!O17)))&gt;0,MOD(((Год*12+5)-(YEAR(Оборудование!O17)*12+MONTH(Оборудование!O17))),MAX(1,N(Оборудование!M17)))=0),"Т",IF(AND(N(Оборудование!J17)&gt;0,ISNUMBER(Оборудование!L17),((Год*12+5)-(YEAR(Оборудование!L17)*12+MONTH(Оборудование!L17)))&gt;0,MOD(((Год*12+5)-(YEAR(Оборудование!L17)*12+MONTH(Оборудование!L17))),MAX(1,N(Оборудование!J17)))=0),"ТО",""))))</f>
        <v/>
      </c>
      <c r="G17">
        <f>IF(Оборудование!$B17="","",IF(AND(N(Оборудование!P17)&gt;0,ISNUMBER(Оборудование!R17),((Год*12+6)-(YEAR(Оборудование!R17)*12+MONTH(Оборудование!R17)))&gt;0,MOD(((Год*12+6)-(YEAR(Оборудование!R17)*12+MONTH(Оборудование!R17))),MAX(1,N(Оборудование!P17)))=0),"К",IF(AND(N(Оборудование!M17)&gt;0,ISNUMBER(Оборудование!O17),((Год*12+6)-(YEAR(Оборудование!O17)*12+MONTH(Оборудование!O17)))&gt;0,MOD(((Год*12+6)-(YEAR(Оборудование!O17)*12+MONTH(Оборудование!O17))),MAX(1,N(Оборудование!M17)))=0),"Т",IF(AND(N(Оборудование!J17)&gt;0,ISNUMBER(Оборудование!L17),((Год*12+6)-(YEAR(Оборудование!L17)*12+MONTH(Оборудование!L17)))&gt;0,MOD(((Год*12+6)-(YEAR(Оборудование!L17)*12+MONTH(Оборудование!L17))),MAX(1,N(Оборудование!J17)))=0),"ТО",""))))</f>
        <v/>
      </c>
      <c r="H17">
        <f>IF(Оборудование!$B17="","",IF(AND(N(Оборудование!P17)&gt;0,ISNUMBER(Оборудование!R17),((Год*12+7)-(YEAR(Оборудование!R17)*12+MONTH(Оборудование!R17)))&gt;0,MOD(((Год*12+7)-(YEAR(Оборудование!R17)*12+MONTH(Оборудование!R17))),MAX(1,N(Оборудование!P17)))=0),"К",IF(AND(N(Оборудование!M17)&gt;0,ISNUMBER(Оборудование!O17),((Год*12+7)-(YEAR(Оборудование!O17)*12+MONTH(Оборудование!O17)))&gt;0,MOD(((Год*12+7)-(YEAR(Оборудование!O17)*12+MONTH(Оборудование!O17))),MAX(1,N(Оборудование!M17)))=0),"Т",IF(AND(N(Оборудование!J17)&gt;0,ISNUMBER(Оборудование!L17),((Год*12+7)-(YEAR(Оборудование!L17)*12+MONTH(Оборудование!L17)))&gt;0,MOD(((Год*12+7)-(YEAR(Оборудование!L17)*12+MONTH(Оборудование!L17))),MAX(1,N(Оборудование!J17)))=0),"ТО",""))))</f>
        <v/>
      </c>
      <c r="I17">
        <f>IF(Оборудование!$B17="","",IF(AND(N(Оборудование!P17)&gt;0,ISNUMBER(Оборудование!R17),((Год*12+8)-(YEAR(Оборудование!R17)*12+MONTH(Оборудование!R17)))&gt;0,MOD(((Год*12+8)-(YEAR(Оборудование!R17)*12+MONTH(Оборудование!R17))),MAX(1,N(Оборудование!P17)))=0),"К",IF(AND(N(Оборудование!M17)&gt;0,ISNUMBER(Оборудование!O17),((Год*12+8)-(YEAR(Оборудование!O17)*12+MONTH(Оборудование!O17)))&gt;0,MOD(((Год*12+8)-(YEAR(Оборудование!O17)*12+MONTH(Оборудование!O17))),MAX(1,N(Оборудование!M17)))=0),"Т",IF(AND(N(Оборудование!J17)&gt;0,ISNUMBER(Оборудование!L17),((Год*12+8)-(YEAR(Оборудование!L17)*12+MONTH(Оборудование!L17)))&gt;0,MOD(((Год*12+8)-(YEAR(Оборудование!L17)*12+MONTH(Оборудование!L17))),MAX(1,N(Оборудование!J17)))=0),"ТО",""))))</f>
        <v/>
      </c>
      <c r="J17">
        <f>IF(Оборудование!$B17="","",IF(AND(N(Оборудование!P17)&gt;0,ISNUMBER(Оборудование!R17),((Год*12+9)-(YEAR(Оборудование!R17)*12+MONTH(Оборудование!R17)))&gt;0,MOD(((Год*12+9)-(YEAR(Оборудование!R17)*12+MONTH(Оборудование!R17))),MAX(1,N(Оборудование!P17)))=0),"К",IF(AND(N(Оборудование!M17)&gt;0,ISNUMBER(Оборудование!O17),((Год*12+9)-(YEAR(Оборудование!O17)*12+MONTH(Оборудование!O17)))&gt;0,MOD(((Год*12+9)-(YEAR(Оборудование!O17)*12+MONTH(Оборудование!O17))),MAX(1,N(Оборудование!M17)))=0),"Т",IF(AND(N(Оборудование!J17)&gt;0,ISNUMBER(Оборудование!L17),((Год*12+9)-(YEAR(Оборудование!L17)*12+MONTH(Оборудование!L17)))&gt;0,MOD(((Год*12+9)-(YEAR(Оборудование!L17)*12+MONTH(Оборудование!L17))),MAX(1,N(Оборудование!J17)))=0),"ТО",""))))</f>
        <v/>
      </c>
      <c r="K17">
        <f>IF(Оборудование!$B17="","",IF(AND(N(Оборудование!P17)&gt;0,ISNUMBER(Оборудование!R17),((Год*12+10)-(YEAR(Оборудование!R17)*12+MONTH(Оборудование!R17)))&gt;0,MOD(((Год*12+10)-(YEAR(Оборудование!R17)*12+MONTH(Оборудование!R17))),MAX(1,N(Оборудование!P17)))=0),"К",IF(AND(N(Оборудование!M17)&gt;0,ISNUMBER(Оборудование!O17),((Год*12+10)-(YEAR(Оборудование!O17)*12+MONTH(Оборудование!O17)))&gt;0,MOD(((Год*12+10)-(YEAR(Оборудование!O17)*12+MONTH(Оборудование!O17))),MAX(1,N(Оборудование!M17)))=0),"Т",IF(AND(N(Оборудование!J17)&gt;0,ISNUMBER(Оборудование!L17),((Год*12+10)-(YEAR(Оборудование!L17)*12+MONTH(Оборудование!L17)))&gt;0,MOD(((Год*12+10)-(YEAR(Оборудование!L17)*12+MONTH(Оборудование!L17))),MAX(1,N(Оборудование!J17)))=0),"ТО",""))))</f>
        <v/>
      </c>
      <c r="L17">
        <f>IF(Оборудование!$B17="","",IF(AND(N(Оборудование!P17)&gt;0,ISNUMBER(Оборудование!R17),((Год*12+11)-(YEAR(Оборудование!R17)*12+MONTH(Оборудование!R17)))&gt;0,MOD(((Год*12+11)-(YEAR(Оборудование!R17)*12+MONTH(Оборудование!R17))),MAX(1,N(Оборудование!P17)))=0),"К",IF(AND(N(Оборудование!M17)&gt;0,ISNUMBER(Оборудование!O17),((Год*12+11)-(YEAR(Оборудование!O17)*12+MONTH(Оборудование!O17)))&gt;0,MOD(((Год*12+11)-(YEAR(Оборудование!O17)*12+MONTH(Оборудование!O17))),MAX(1,N(Оборудование!M17)))=0),"Т",IF(AND(N(Оборудование!J17)&gt;0,ISNUMBER(Оборудование!L17),((Год*12+11)-(YEAR(Оборудование!L17)*12+MONTH(Оборудование!L17)))&gt;0,MOD(((Год*12+11)-(YEAR(Оборудование!L17)*12+MONTH(Оборудование!L17))),MAX(1,N(Оборудование!J17)))=0),"ТО",""))))</f>
        <v/>
      </c>
      <c r="M17">
        <f>IF(Оборудование!$B17="","",IF(AND(N(Оборудование!P17)&gt;0,ISNUMBER(Оборудование!R17),((Год*12+12)-(YEAR(Оборудование!R17)*12+MONTH(Оборудование!R17)))&gt;0,MOD(((Год*12+12)-(YEAR(Оборудование!R17)*12+MONTH(Оборудование!R17))),MAX(1,N(Оборудование!P17)))=0),"К",IF(AND(N(Оборудование!M17)&gt;0,ISNUMBER(Оборудование!O17),((Год*12+12)-(YEAR(Оборудование!O17)*12+MONTH(Оборудование!O17)))&gt;0,MOD(((Год*12+12)-(YEAR(Оборудование!O17)*12+MONTH(Оборудование!O17))),MAX(1,N(Оборудование!M17)))=0),"Т",IF(AND(N(Оборудование!J17)&gt;0,ISNUMBER(Оборудование!L17),((Год*12+12)-(YEAR(Оборудование!L17)*12+MONTH(Оборудование!L17)))&gt;0,MOD(((Год*12+12)-(YEAR(Оборудование!L17)*12+MONTH(Оборудование!L17))),MAX(1,N(Оборудование!J17)))=0),"ТО",""))))</f>
        <v/>
      </c>
      <c r="O17">
        <f>IF(B17="",0,IF(B17="К",N(Оборудование!$Q17),IF(B17="Т",N(Оборудование!$N17),N(Оборудование!$K17))))</f>
        <v/>
      </c>
      <c r="P17">
        <f>IF(C17="",0,IF(C17="К",N(Оборудование!$Q17),IF(C17="Т",N(Оборудование!$N17),N(Оборудование!$K17))))</f>
        <v/>
      </c>
      <c r="Q17">
        <f>IF(D17="",0,IF(D17="К",N(Оборудование!$Q17),IF(D17="Т",N(Оборудование!$N17),N(Оборудование!$K17))))</f>
        <v/>
      </c>
      <c r="R17">
        <f>IF(E17="",0,IF(E17="К",N(Оборудование!$Q17),IF(E17="Т",N(Оборудование!$N17),N(Оборудование!$K17))))</f>
        <v/>
      </c>
      <c r="S17">
        <f>IF(F17="",0,IF(F17="К",N(Оборудование!$Q17),IF(F17="Т",N(Оборудование!$N17),N(Оборудование!$K17))))</f>
        <v/>
      </c>
      <c r="T17">
        <f>IF(G17="",0,IF(G17="К",N(Оборудование!$Q17),IF(G17="Т",N(Оборудование!$N17),N(Оборудование!$K17))))</f>
        <v/>
      </c>
      <c r="U17">
        <f>IF(H17="",0,IF(H17="К",N(Оборудование!$Q17),IF(H17="Т",N(Оборудование!$N17),N(Оборудование!$K17))))</f>
        <v/>
      </c>
      <c r="V17">
        <f>IF(I17="",0,IF(I17="К",N(Оборудование!$Q17),IF(I17="Т",N(Оборудование!$N17),N(Оборудование!$K17))))</f>
        <v/>
      </c>
      <c r="W17">
        <f>IF(J17="",0,IF(J17="К",N(Оборудование!$Q17),IF(J17="Т",N(Оборудование!$N17),N(Оборудование!$K17))))</f>
        <v/>
      </c>
      <c r="X17">
        <f>IF(K17="",0,IF(K17="К",N(Оборудование!$Q17),IF(K17="Т",N(Оборудование!$N17),N(Оборудование!$K17))))</f>
        <v/>
      </c>
      <c r="Y17">
        <f>IF(L17="",0,IF(L17="К",N(Оборудование!$Q17),IF(L17="Т",N(Оборудование!$N17),N(Оборудование!$K17))))</f>
        <v/>
      </c>
      <c r="Z17">
        <f>IF(M17="",0,IF(M17="К",N(Оборудование!$Q17),IF(M17="Т",N(Оборудование!$N17),N(Оборудование!$K17))))</f>
        <v/>
      </c>
      <c r="AB17">
        <f>IF(B17="","",IF(COUNTIF('Журнал выполнения'!$H$6:$H$405,$A17&amp;"|"&amp;TEXT(DATE(Год,1,1),"YYYYMM"))&gt;0,"В",IF(EOMONTH(DATE(Год,1,1),0)&lt;ОтчДата,"Х","П")))</f>
        <v/>
      </c>
      <c r="AC17">
        <f>IF(C17="","",IF(COUNTIF('Журнал выполнения'!$H$6:$H$405,$A17&amp;"|"&amp;TEXT(DATE(Год,2,1),"YYYYMM"))&gt;0,"В",IF(EOMONTH(DATE(Год,2,1),0)&lt;ОтчДата,"Х","П")))</f>
        <v/>
      </c>
      <c r="AD17">
        <f>IF(D17="","",IF(COUNTIF('Журнал выполнения'!$H$6:$H$405,$A17&amp;"|"&amp;TEXT(DATE(Год,3,1),"YYYYMM"))&gt;0,"В",IF(EOMONTH(DATE(Год,3,1),0)&lt;ОтчДата,"Х","П")))</f>
        <v/>
      </c>
      <c r="AE17">
        <f>IF(E17="","",IF(COUNTIF('Журнал выполнения'!$H$6:$H$405,$A17&amp;"|"&amp;TEXT(DATE(Год,4,1),"YYYYMM"))&gt;0,"В",IF(EOMONTH(DATE(Год,4,1),0)&lt;ОтчДата,"Х","П")))</f>
        <v/>
      </c>
      <c r="AF17">
        <f>IF(F17="","",IF(COUNTIF('Журнал выполнения'!$H$6:$H$405,$A17&amp;"|"&amp;TEXT(DATE(Год,5,1),"YYYYMM"))&gt;0,"В",IF(EOMONTH(DATE(Год,5,1),0)&lt;ОтчДата,"Х","П")))</f>
        <v/>
      </c>
      <c r="AG17">
        <f>IF(G17="","",IF(COUNTIF('Журнал выполнения'!$H$6:$H$405,$A17&amp;"|"&amp;TEXT(DATE(Год,6,1),"YYYYMM"))&gt;0,"В",IF(EOMONTH(DATE(Год,6,1),0)&lt;ОтчДата,"Х","П")))</f>
        <v/>
      </c>
      <c r="AH17">
        <f>IF(H17="","",IF(COUNTIF('Журнал выполнения'!$H$6:$H$405,$A17&amp;"|"&amp;TEXT(DATE(Год,7,1),"YYYYMM"))&gt;0,"В",IF(EOMONTH(DATE(Год,7,1),0)&lt;ОтчДата,"Х","П")))</f>
        <v/>
      </c>
      <c r="AI17">
        <f>IF(I17="","",IF(COUNTIF('Журнал выполнения'!$H$6:$H$405,$A17&amp;"|"&amp;TEXT(DATE(Год,8,1),"YYYYMM"))&gt;0,"В",IF(EOMONTH(DATE(Год,8,1),0)&lt;ОтчДата,"Х","П")))</f>
        <v/>
      </c>
      <c r="AJ17">
        <f>IF(J17="","",IF(COUNTIF('Журнал выполнения'!$H$6:$H$405,$A17&amp;"|"&amp;TEXT(DATE(Год,9,1),"YYYYMM"))&gt;0,"В",IF(EOMONTH(DATE(Год,9,1),0)&lt;ОтчДата,"Х","П")))</f>
        <v/>
      </c>
      <c r="AK17">
        <f>IF(K17="","",IF(COUNTIF('Журнал выполнения'!$H$6:$H$405,$A17&amp;"|"&amp;TEXT(DATE(Год,10,1),"YYYYMM"))&gt;0,"В",IF(EOMONTH(DATE(Год,10,1),0)&lt;ОтчДата,"Х","П")))</f>
        <v/>
      </c>
      <c r="AL17">
        <f>IF(L17="","",IF(COUNTIF('Журнал выполнения'!$H$6:$H$405,$A17&amp;"|"&amp;TEXT(DATE(Год,11,1),"YYYYMM"))&gt;0,"В",IF(EOMONTH(DATE(Год,11,1),0)&lt;ОтчДата,"Х","П")))</f>
        <v/>
      </c>
      <c r="AM17">
        <f>IF(M17="","",IF(COUNTIF('Журнал выполнения'!$H$6:$H$405,$A17&amp;"|"&amp;TEXT(DATE(Год,12,1),"YYYYMM"))&gt;0,"В",IF(EOMONTH(DATE(Год,12,1),0)&lt;ОтчДата,"Х","П")))</f>
        <v/>
      </c>
    </row>
    <row r="18">
      <c r="A18">
        <f>Оборудование!A18</f>
        <v/>
      </c>
      <c r="B18">
        <f>IF(Оборудование!$B18="","",IF(AND(N(Оборудование!P18)&gt;0,ISNUMBER(Оборудование!R18),((Год*12+1)-(YEAR(Оборудование!R18)*12+MONTH(Оборудование!R18)))&gt;0,MOD(((Год*12+1)-(YEAR(Оборудование!R18)*12+MONTH(Оборудование!R18))),MAX(1,N(Оборудование!P18)))=0),"К",IF(AND(N(Оборудование!M18)&gt;0,ISNUMBER(Оборудование!O18),((Год*12+1)-(YEAR(Оборудование!O18)*12+MONTH(Оборудование!O18)))&gt;0,MOD(((Год*12+1)-(YEAR(Оборудование!O18)*12+MONTH(Оборудование!O18))),MAX(1,N(Оборудование!M18)))=0),"Т",IF(AND(N(Оборудование!J18)&gt;0,ISNUMBER(Оборудование!L18),((Год*12+1)-(YEAR(Оборудование!L18)*12+MONTH(Оборудование!L18)))&gt;0,MOD(((Год*12+1)-(YEAR(Оборудование!L18)*12+MONTH(Оборудование!L18))),MAX(1,N(Оборудование!J18)))=0),"ТО",""))))</f>
        <v/>
      </c>
      <c r="C18">
        <f>IF(Оборудование!$B18="","",IF(AND(N(Оборудование!P18)&gt;0,ISNUMBER(Оборудование!R18),((Год*12+2)-(YEAR(Оборудование!R18)*12+MONTH(Оборудование!R18)))&gt;0,MOD(((Год*12+2)-(YEAR(Оборудование!R18)*12+MONTH(Оборудование!R18))),MAX(1,N(Оборудование!P18)))=0),"К",IF(AND(N(Оборудование!M18)&gt;0,ISNUMBER(Оборудование!O18),((Год*12+2)-(YEAR(Оборудование!O18)*12+MONTH(Оборудование!O18)))&gt;0,MOD(((Год*12+2)-(YEAR(Оборудование!O18)*12+MONTH(Оборудование!O18))),MAX(1,N(Оборудование!M18)))=0),"Т",IF(AND(N(Оборудование!J18)&gt;0,ISNUMBER(Оборудование!L18),((Год*12+2)-(YEAR(Оборудование!L18)*12+MONTH(Оборудование!L18)))&gt;0,MOD(((Год*12+2)-(YEAR(Оборудование!L18)*12+MONTH(Оборудование!L18))),MAX(1,N(Оборудование!J18)))=0),"ТО",""))))</f>
        <v/>
      </c>
      <c r="D18">
        <f>IF(Оборудование!$B18="","",IF(AND(N(Оборудование!P18)&gt;0,ISNUMBER(Оборудование!R18),((Год*12+3)-(YEAR(Оборудование!R18)*12+MONTH(Оборудование!R18)))&gt;0,MOD(((Год*12+3)-(YEAR(Оборудование!R18)*12+MONTH(Оборудование!R18))),MAX(1,N(Оборудование!P18)))=0),"К",IF(AND(N(Оборудование!M18)&gt;0,ISNUMBER(Оборудование!O18),((Год*12+3)-(YEAR(Оборудование!O18)*12+MONTH(Оборудование!O18)))&gt;0,MOD(((Год*12+3)-(YEAR(Оборудование!O18)*12+MONTH(Оборудование!O18))),MAX(1,N(Оборудование!M18)))=0),"Т",IF(AND(N(Оборудование!J18)&gt;0,ISNUMBER(Оборудование!L18),((Год*12+3)-(YEAR(Оборудование!L18)*12+MONTH(Оборудование!L18)))&gt;0,MOD(((Год*12+3)-(YEAR(Оборудование!L18)*12+MONTH(Оборудование!L18))),MAX(1,N(Оборудование!J18)))=0),"ТО",""))))</f>
        <v/>
      </c>
      <c r="E18">
        <f>IF(Оборудование!$B18="","",IF(AND(N(Оборудование!P18)&gt;0,ISNUMBER(Оборудование!R18),((Год*12+4)-(YEAR(Оборудование!R18)*12+MONTH(Оборудование!R18)))&gt;0,MOD(((Год*12+4)-(YEAR(Оборудование!R18)*12+MONTH(Оборудование!R18))),MAX(1,N(Оборудование!P18)))=0),"К",IF(AND(N(Оборудование!M18)&gt;0,ISNUMBER(Оборудование!O18),((Год*12+4)-(YEAR(Оборудование!O18)*12+MONTH(Оборудование!O18)))&gt;0,MOD(((Год*12+4)-(YEAR(Оборудование!O18)*12+MONTH(Оборудование!O18))),MAX(1,N(Оборудование!M18)))=0),"Т",IF(AND(N(Оборудование!J18)&gt;0,ISNUMBER(Оборудование!L18),((Год*12+4)-(YEAR(Оборудование!L18)*12+MONTH(Оборудование!L18)))&gt;0,MOD(((Год*12+4)-(YEAR(Оборудование!L18)*12+MONTH(Оборудование!L18))),MAX(1,N(Оборудование!J18)))=0),"ТО",""))))</f>
        <v/>
      </c>
      <c r="F18">
        <f>IF(Оборудование!$B18="","",IF(AND(N(Оборудование!P18)&gt;0,ISNUMBER(Оборудование!R18),((Год*12+5)-(YEAR(Оборудование!R18)*12+MONTH(Оборудование!R18)))&gt;0,MOD(((Год*12+5)-(YEAR(Оборудование!R18)*12+MONTH(Оборудование!R18))),MAX(1,N(Оборудование!P18)))=0),"К",IF(AND(N(Оборудование!M18)&gt;0,ISNUMBER(Оборудование!O18),((Год*12+5)-(YEAR(Оборудование!O18)*12+MONTH(Оборудование!O18)))&gt;0,MOD(((Год*12+5)-(YEAR(Оборудование!O18)*12+MONTH(Оборудование!O18))),MAX(1,N(Оборудование!M18)))=0),"Т",IF(AND(N(Оборудование!J18)&gt;0,ISNUMBER(Оборудование!L18),((Год*12+5)-(YEAR(Оборудование!L18)*12+MONTH(Оборудование!L18)))&gt;0,MOD(((Год*12+5)-(YEAR(Оборудование!L18)*12+MONTH(Оборудование!L18))),MAX(1,N(Оборудование!J18)))=0),"ТО",""))))</f>
        <v/>
      </c>
      <c r="G18">
        <f>IF(Оборудование!$B18="","",IF(AND(N(Оборудование!P18)&gt;0,ISNUMBER(Оборудование!R18),((Год*12+6)-(YEAR(Оборудование!R18)*12+MONTH(Оборудование!R18)))&gt;0,MOD(((Год*12+6)-(YEAR(Оборудование!R18)*12+MONTH(Оборудование!R18))),MAX(1,N(Оборудование!P18)))=0),"К",IF(AND(N(Оборудование!M18)&gt;0,ISNUMBER(Оборудование!O18),((Год*12+6)-(YEAR(Оборудование!O18)*12+MONTH(Оборудование!O18)))&gt;0,MOD(((Год*12+6)-(YEAR(Оборудование!O18)*12+MONTH(Оборудование!O18))),MAX(1,N(Оборудование!M18)))=0),"Т",IF(AND(N(Оборудование!J18)&gt;0,ISNUMBER(Оборудование!L18),((Год*12+6)-(YEAR(Оборудование!L18)*12+MONTH(Оборудование!L18)))&gt;0,MOD(((Год*12+6)-(YEAR(Оборудование!L18)*12+MONTH(Оборудование!L18))),MAX(1,N(Оборудование!J18)))=0),"ТО",""))))</f>
        <v/>
      </c>
      <c r="H18">
        <f>IF(Оборудование!$B18="","",IF(AND(N(Оборудование!P18)&gt;0,ISNUMBER(Оборудование!R18),((Год*12+7)-(YEAR(Оборудование!R18)*12+MONTH(Оборудование!R18)))&gt;0,MOD(((Год*12+7)-(YEAR(Оборудование!R18)*12+MONTH(Оборудование!R18))),MAX(1,N(Оборудование!P18)))=0),"К",IF(AND(N(Оборудование!M18)&gt;0,ISNUMBER(Оборудование!O18),((Год*12+7)-(YEAR(Оборудование!O18)*12+MONTH(Оборудование!O18)))&gt;0,MOD(((Год*12+7)-(YEAR(Оборудование!O18)*12+MONTH(Оборудование!O18))),MAX(1,N(Оборудование!M18)))=0),"Т",IF(AND(N(Оборудование!J18)&gt;0,ISNUMBER(Оборудование!L18),((Год*12+7)-(YEAR(Оборудование!L18)*12+MONTH(Оборудование!L18)))&gt;0,MOD(((Год*12+7)-(YEAR(Оборудование!L18)*12+MONTH(Оборудование!L18))),MAX(1,N(Оборудование!J18)))=0),"ТО",""))))</f>
        <v/>
      </c>
      <c r="I18">
        <f>IF(Оборудование!$B18="","",IF(AND(N(Оборудование!P18)&gt;0,ISNUMBER(Оборудование!R18),((Год*12+8)-(YEAR(Оборудование!R18)*12+MONTH(Оборудование!R18)))&gt;0,MOD(((Год*12+8)-(YEAR(Оборудование!R18)*12+MONTH(Оборудование!R18))),MAX(1,N(Оборудование!P18)))=0),"К",IF(AND(N(Оборудование!M18)&gt;0,ISNUMBER(Оборудование!O18),((Год*12+8)-(YEAR(Оборудование!O18)*12+MONTH(Оборудование!O18)))&gt;0,MOD(((Год*12+8)-(YEAR(Оборудование!O18)*12+MONTH(Оборудование!O18))),MAX(1,N(Оборудование!M18)))=0),"Т",IF(AND(N(Оборудование!J18)&gt;0,ISNUMBER(Оборудование!L18),((Год*12+8)-(YEAR(Оборудование!L18)*12+MONTH(Оборудование!L18)))&gt;0,MOD(((Год*12+8)-(YEAR(Оборудование!L18)*12+MONTH(Оборудование!L18))),MAX(1,N(Оборудование!J18)))=0),"ТО",""))))</f>
        <v/>
      </c>
      <c r="J18">
        <f>IF(Оборудование!$B18="","",IF(AND(N(Оборудование!P18)&gt;0,ISNUMBER(Оборудование!R18),((Год*12+9)-(YEAR(Оборудование!R18)*12+MONTH(Оборудование!R18)))&gt;0,MOD(((Год*12+9)-(YEAR(Оборудование!R18)*12+MONTH(Оборудование!R18))),MAX(1,N(Оборудование!P18)))=0),"К",IF(AND(N(Оборудование!M18)&gt;0,ISNUMBER(Оборудование!O18),((Год*12+9)-(YEAR(Оборудование!O18)*12+MONTH(Оборудование!O18)))&gt;0,MOD(((Год*12+9)-(YEAR(Оборудование!O18)*12+MONTH(Оборудование!O18))),MAX(1,N(Оборудование!M18)))=0),"Т",IF(AND(N(Оборудование!J18)&gt;0,ISNUMBER(Оборудование!L18),((Год*12+9)-(YEAR(Оборудование!L18)*12+MONTH(Оборудование!L18)))&gt;0,MOD(((Год*12+9)-(YEAR(Оборудование!L18)*12+MONTH(Оборудование!L18))),MAX(1,N(Оборудование!J18)))=0),"ТО",""))))</f>
        <v/>
      </c>
      <c r="K18">
        <f>IF(Оборудование!$B18="","",IF(AND(N(Оборудование!P18)&gt;0,ISNUMBER(Оборудование!R18),((Год*12+10)-(YEAR(Оборудование!R18)*12+MONTH(Оборудование!R18)))&gt;0,MOD(((Год*12+10)-(YEAR(Оборудование!R18)*12+MONTH(Оборудование!R18))),MAX(1,N(Оборудование!P18)))=0),"К",IF(AND(N(Оборудование!M18)&gt;0,ISNUMBER(Оборудование!O18),((Год*12+10)-(YEAR(Оборудование!O18)*12+MONTH(Оборудование!O18)))&gt;0,MOD(((Год*12+10)-(YEAR(Оборудование!O18)*12+MONTH(Оборудование!O18))),MAX(1,N(Оборудование!M18)))=0),"Т",IF(AND(N(Оборудование!J18)&gt;0,ISNUMBER(Оборудование!L18),((Год*12+10)-(YEAR(Оборудование!L18)*12+MONTH(Оборудование!L18)))&gt;0,MOD(((Год*12+10)-(YEAR(Оборудование!L18)*12+MONTH(Оборудование!L18))),MAX(1,N(Оборудование!J18)))=0),"ТО",""))))</f>
        <v/>
      </c>
      <c r="L18">
        <f>IF(Оборудование!$B18="","",IF(AND(N(Оборудование!P18)&gt;0,ISNUMBER(Оборудование!R18),((Год*12+11)-(YEAR(Оборудование!R18)*12+MONTH(Оборудование!R18)))&gt;0,MOD(((Год*12+11)-(YEAR(Оборудование!R18)*12+MONTH(Оборудование!R18))),MAX(1,N(Оборудование!P18)))=0),"К",IF(AND(N(Оборудование!M18)&gt;0,ISNUMBER(Оборудование!O18),((Год*12+11)-(YEAR(Оборудование!O18)*12+MONTH(Оборудование!O18)))&gt;0,MOD(((Год*12+11)-(YEAR(Оборудование!O18)*12+MONTH(Оборудование!O18))),MAX(1,N(Оборудование!M18)))=0),"Т",IF(AND(N(Оборудование!J18)&gt;0,ISNUMBER(Оборудование!L18),((Год*12+11)-(YEAR(Оборудование!L18)*12+MONTH(Оборудование!L18)))&gt;0,MOD(((Год*12+11)-(YEAR(Оборудование!L18)*12+MONTH(Оборудование!L18))),MAX(1,N(Оборудование!J18)))=0),"ТО",""))))</f>
        <v/>
      </c>
      <c r="M18">
        <f>IF(Оборудование!$B18="","",IF(AND(N(Оборудование!P18)&gt;0,ISNUMBER(Оборудование!R18),((Год*12+12)-(YEAR(Оборудование!R18)*12+MONTH(Оборудование!R18)))&gt;0,MOD(((Год*12+12)-(YEAR(Оборудование!R18)*12+MONTH(Оборудование!R18))),MAX(1,N(Оборудование!P18)))=0),"К",IF(AND(N(Оборудование!M18)&gt;0,ISNUMBER(Оборудование!O18),((Год*12+12)-(YEAR(Оборудование!O18)*12+MONTH(Оборудование!O18)))&gt;0,MOD(((Год*12+12)-(YEAR(Оборудование!O18)*12+MONTH(Оборудование!O18))),MAX(1,N(Оборудование!M18)))=0),"Т",IF(AND(N(Оборудование!J18)&gt;0,ISNUMBER(Оборудование!L18),((Год*12+12)-(YEAR(Оборудование!L18)*12+MONTH(Оборудование!L18)))&gt;0,MOD(((Год*12+12)-(YEAR(Оборудование!L18)*12+MONTH(Оборудование!L18))),MAX(1,N(Оборудование!J18)))=0),"ТО",""))))</f>
        <v/>
      </c>
      <c r="O18">
        <f>IF(B18="",0,IF(B18="К",N(Оборудование!$Q18),IF(B18="Т",N(Оборудование!$N18),N(Оборудование!$K18))))</f>
        <v/>
      </c>
      <c r="P18">
        <f>IF(C18="",0,IF(C18="К",N(Оборудование!$Q18),IF(C18="Т",N(Оборудование!$N18),N(Оборудование!$K18))))</f>
        <v/>
      </c>
      <c r="Q18">
        <f>IF(D18="",0,IF(D18="К",N(Оборудование!$Q18),IF(D18="Т",N(Оборудование!$N18),N(Оборудование!$K18))))</f>
        <v/>
      </c>
      <c r="R18">
        <f>IF(E18="",0,IF(E18="К",N(Оборудование!$Q18),IF(E18="Т",N(Оборудование!$N18),N(Оборудование!$K18))))</f>
        <v/>
      </c>
      <c r="S18">
        <f>IF(F18="",0,IF(F18="К",N(Оборудование!$Q18),IF(F18="Т",N(Оборудование!$N18),N(Оборудование!$K18))))</f>
        <v/>
      </c>
      <c r="T18">
        <f>IF(G18="",0,IF(G18="К",N(Оборудование!$Q18),IF(G18="Т",N(Оборудование!$N18),N(Оборудование!$K18))))</f>
        <v/>
      </c>
      <c r="U18">
        <f>IF(H18="",0,IF(H18="К",N(Оборудование!$Q18),IF(H18="Т",N(Оборудование!$N18),N(Оборудование!$K18))))</f>
        <v/>
      </c>
      <c r="V18">
        <f>IF(I18="",0,IF(I18="К",N(Оборудование!$Q18),IF(I18="Т",N(Оборудование!$N18),N(Оборудование!$K18))))</f>
        <v/>
      </c>
      <c r="W18">
        <f>IF(J18="",0,IF(J18="К",N(Оборудование!$Q18),IF(J18="Т",N(Оборудование!$N18),N(Оборудование!$K18))))</f>
        <v/>
      </c>
      <c r="X18">
        <f>IF(K18="",0,IF(K18="К",N(Оборудование!$Q18),IF(K18="Т",N(Оборудование!$N18),N(Оборудование!$K18))))</f>
        <v/>
      </c>
      <c r="Y18">
        <f>IF(L18="",0,IF(L18="К",N(Оборудование!$Q18),IF(L18="Т",N(Оборудование!$N18),N(Оборудование!$K18))))</f>
        <v/>
      </c>
      <c r="Z18">
        <f>IF(M18="",0,IF(M18="К",N(Оборудование!$Q18),IF(M18="Т",N(Оборудование!$N18),N(Оборудование!$K18))))</f>
        <v/>
      </c>
      <c r="AB18">
        <f>IF(B18="","",IF(COUNTIF('Журнал выполнения'!$H$6:$H$405,$A18&amp;"|"&amp;TEXT(DATE(Год,1,1),"YYYYMM"))&gt;0,"В",IF(EOMONTH(DATE(Год,1,1),0)&lt;ОтчДата,"Х","П")))</f>
        <v/>
      </c>
      <c r="AC18">
        <f>IF(C18="","",IF(COUNTIF('Журнал выполнения'!$H$6:$H$405,$A18&amp;"|"&amp;TEXT(DATE(Год,2,1),"YYYYMM"))&gt;0,"В",IF(EOMONTH(DATE(Год,2,1),0)&lt;ОтчДата,"Х","П")))</f>
        <v/>
      </c>
      <c r="AD18">
        <f>IF(D18="","",IF(COUNTIF('Журнал выполнения'!$H$6:$H$405,$A18&amp;"|"&amp;TEXT(DATE(Год,3,1),"YYYYMM"))&gt;0,"В",IF(EOMONTH(DATE(Год,3,1),0)&lt;ОтчДата,"Х","П")))</f>
        <v/>
      </c>
      <c r="AE18">
        <f>IF(E18="","",IF(COUNTIF('Журнал выполнения'!$H$6:$H$405,$A18&amp;"|"&amp;TEXT(DATE(Год,4,1),"YYYYMM"))&gt;0,"В",IF(EOMONTH(DATE(Год,4,1),0)&lt;ОтчДата,"Х","П")))</f>
        <v/>
      </c>
      <c r="AF18">
        <f>IF(F18="","",IF(COUNTIF('Журнал выполнения'!$H$6:$H$405,$A18&amp;"|"&amp;TEXT(DATE(Год,5,1),"YYYYMM"))&gt;0,"В",IF(EOMONTH(DATE(Год,5,1),0)&lt;ОтчДата,"Х","П")))</f>
        <v/>
      </c>
      <c r="AG18">
        <f>IF(G18="","",IF(COUNTIF('Журнал выполнения'!$H$6:$H$405,$A18&amp;"|"&amp;TEXT(DATE(Год,6,1),"YYYYMM"))&gt;0,"В",IF(EOMONTH(DATE(Год,6,1),0)&lt;ОтчДата,"Х","П")))</f>
        <v/>
      </c>
      <c r="AH18">
        <f>IF(H18="","",IF(COUNTIF('Журнал выполнения'!$H$6:$H$405,$A18&amp;"|"&amp;TEXT(DATE(Год,7,1),"YYYYMM"))&gt;0,"В",IF(EOMONTH(DATE(Год,7,1),0)&lt;ОтчДата,"Х","П")))</f>
        <v/>
      </c>
      <c r="AI18">
        <f>IF(I18="","",IF(COUNTIF('Журнал выполнения'!$H$6:$H$405,$A18&amp;"|"&amp;TEXT(DATE(Год,8,1),"YYYYMM"))&gt;0,"В",IF(EOMONTH(DATE(Год,8,1),0)&lt;ОтчДата,"Х","П")))</f>
        <v/>
      </c>
      <c r="AJ18">
        <f>IF(J18="","",IF(COUNTIF('Журнал выполнения'!$H$6:$H$405,$A18&amp;"|"&amp;TEXT(DATE(Год,9,1),"YYYYMM"))&gt;0,"В",IF(EOMONTH(DATE(Год,9,1),0)&lt;ОтчДата,"Х","П")))</f>
        <v/>
      </c>
      <c r="AK18">
        <f>IF(K18="","",IF(COUNTIF('Журнал выполнения'!$H$6:$H$405,$A18&amp;"|"&amp;TEXT(DATE(Год,10,1),"YYYYMM"))&gt;0,"В",IF(EOMONTH(DATE(Год,10,1),0)&lt;ОтчДата,"Х","П")))</f>
        <v/>
      </c>
      <c r="AL18">
        <f>IF(L18="","",IF(COUNTIF('Журнал выполнения'!$H$6:$H$405,$A18&amp;"|"&amp;TEXT(DATE(Год,11,1),"YYYYMM"))&gt;0,"В",IF(EOMONTH(DATE(Год,11,1),0)&lt;ОтчДата,"Х","П")))</f>
        <v/>
      </c>
      <c r="AM18">
        <f>IF(M18="","",IF(COUNTIF('Журнал выполнения'!$H$6:$H$405,$A18&amp;"|"&amp;TEXT(DATE(Год,12,1),"YYYYMM"))&gt;0,"В",IF(EOMONTH(DATE(Год,12,1),0)&lt;ОтчДата,"Х","П")))</f>
        <v/>
      </c>
    </row>
    <row r="19">
      <c r="A19">
        <f>Оборудование!A19</f>
        <v/>
      </c>
      <c r="B19">
        <f>IF(Оборудование!$B19="","",IF(AND(N(Оборудование!P19)&gt;0,ISNUMBER(Оборудование!R19),((Год*12+1)-(YEAR(Оборудование!R19)*12+MONTH(Оборудование!R19)))&gt;0,MOD(((Год*12+1)-(YEAR(Оборудование!R19)*12+MONTH(Оборудование!R19))),MAX(1,N(Оборудование!P19)))=0),"К",IF(AND(N(Оборудование!M19)&gt;0,ISNUMBER(Оборудование!O19),((Год*12+1)-(YEAR(Оборудование!O19)*12+MONTH(Оборудование!O19)))&gt;0,MOD(((Год*12+1)-(YEAR(Оборудование!O19)*12+MONTH(Оборудование!O19))),MAX(1,N(Оборудование!M19)))=0),"Т",IF(AND(N(Оборудование!J19)&gt;0,ISNUMBER(Оборудование!L19),((Год*12+1)-(YEAR(Оборудование!L19)*12+MONTH(Оборудование!L19)))&gt;0,MOD(((Год*12+1)-(YEAR(Оборудование!L19)*12+MONTH(Оборудование!L19))),MAX(1,N(Оборудование!J19)))=0),"ТО",""))))</f>
        <v/>
      </c>
      <c r="C19">
        <f>IF(Оборудование!$B19="","",IF(AND(N(Оборудование!P19)&gt;0,ISNUMBER(Оборудование!R19),((Год*12+2)-(YEAR(Оборудование!R19)*12+MONTH(Оборудование!R19)))&gt;0,MOD(((Год*12+2)-(YEAR(Оборудование!R19)*12+MONTH(Оборудование!R19))),MAX(1,N(Оборудование!P19)))=0),"К",IF(AND(N(Оборудование!M19)&gt;0,ISNUMBER(Оборудование!O19),((Год*12+2)-(YEAR(Оборудование!O19)*12+MONTH(Оборудование!O19)))&gt;0,MOD(((Год*12+2)-(YEAR(Оборудование!O19)*12+MONTH(Оборудование!O19))),MAX(1,N(Оборудование!M19)))=0),"Т",IF(AND(N(Оборудование!J19)&gt;0,ISNUMBER(Оборудование!L19),((Год*12+2)-(YEAR(Оборудование!L19)*12+MONTH(Оборудование!L19)))&gt;0,MOD(((Год*12+2)-(YEAR(Оборудование!L19)*12+MONTH(Оборудование!L19))),MAX(1,N(Оборудование!J19)))=0),"ТО",""))))</f>
        <v/>
      </c>
      <c r="D19">
        <f>IF(Оборудование!$B19="","",IF(AND(N(Оборудование!P19)&gt;0,ISNUMBER(Оборудование!R19),((Год*12+3)-(YEAR(Оборудование!R19)*12+MONTH(Оборудование!R19)))&gt;0,MOD(((Год*12+3)-(YEAR(Оборудование!R19)*12+MONTH(Оборудование!R19))),MAX(1,N(Оборудование!P19)))=0),"К",IF(AND(N(Оборудование!M19)&gt;0,ISNUMBER(Оборудование!O19),((Год*12+3)-(YEAR(Оборудование!O19)*12+MONTH(Оборудование!O19)))&gt;0,MOD(((Год*12+3)-(YEAR(Оборудование!O19)*12+MONTH(Оборудование!O19))),MAX(1,N(Оборудование!M19)))=0),"Т",IF(AND(N(Оборудование!J19)&gt;0,ISNUMBER(Оборудование!L19),((Год*12+3)-(YEAR(Оборудование!L19)*12+MONTH(Оборудование!L19)))&gt;0,MOD(((Год*12+3)-(YEAR(Оборудование!L19)*12+MONTH(Оборудование!L19))),MAX(1,N(Оборудование!J19)))=0),"ТО",""))))</f>
        <v/>
      </c>
      <c r="E19">
        <f>IF(Оборудование!$B19="","",IF(AND(N(Оборудование!P19)&gt;0,ISNUMBER(Оборудование!R19),((Год*12+4)-(YEAR(Оборудование!R19)*12+MONTH(Оборудование!R19)))&gt;0,MOD(((Год*12+4)-(YEAR(Оборудование!R19)*12+MONTH(Оборудование!R19))),MAX(1,N(Оборудование!P19)))=0),"К",IF(AND(N(Оборудование!M19)&gt;0,ISNUMBER(Оборудование!O19),((Год*12+4)-(YEAR(Оборудование!O19)*12+MONTH(Оборудование!O19)))&gt;0,MOD(((Год*12+4)-(YEAR(Оборудование!O19)*12+MONTH(Оборудование!O19))),MAX(1,N(Оборудование!M19)))=0),"Т",IF(AND(N(Оборудование!J19)&gt;0,ISNUMBER(Оборудование!L19),((Год*12+4)-(YEAR(Оборудование!L19)*12+MONTH(Оборудование!L19)))&gt;0,MOD(((Год*12+4)-(YEAR(Оборудование!L19)*12+MONTH(Оборудование!L19))),MAX(1,N(Оборудование!J19)))=0),"ТО",""))))</f>
        <v/>
      </c>
      <c r="F19">
        <f>IF(Оборудование!$B19="","",IF(AND(N(Оборудование!P19)&gt;0,ISNUMBER(Оборудование!R19),((Год*12+5)-(YEAR(Оборудование!R19)*12+MONTH(Оборудование!R19)))&gt;0,MOD(((Год*12+5)-(YEAR(Оборудование!R19)*12+MONTH(Оборудование!R19))),MAX(1,N(Оборудование!P19)))=0),"К",IF(AND(N(Оборудование!M19)&gt;0,ISNUMBER(Оборудование!O19),((Год*12+5)-(YEAR(Оборудование!O19)*12+MONTH(Оборудование!O19)))&gt;0,MOD(((Год*12+5)-(YEAR(Оборудование!O19)*12+MONTH(Оборудование!O19))),MAX(1,N(Оборудование!M19)))=0),"Т",IF(AND(N(Оборудование!J19)&gt;0,ISNUMBER(Оборудование!L19),((Год*12+5)-(YEAR(Оборудование!L19)*12+MONTH(Оборудование!L19)))&gt;0,MOD(((Год*12+5)-(YEAR(Оборудование!L19)*12+MONTH(Оборудование!L19))),MAX(1,N(Оборудование!J19)))=0),"ТО",""))))</f>
        <v/>
      </c>
      <c r="G19">
        <f>IF(Оборудование!$B19="","",IF(AND(N(Оборудование!P19)&gt;0,ISNUMBER(Оборудование!R19),((Год*12+6)-(YEAR(Оборудование!R19)*12+MONTH(Оборудование!R19)))&gt;0,MOD(((Год*12+6)-(YEAR(Оборудование!R19)*12+MONTH(Оборудование!R19))),MAX(1,N(Оборудование!P19)))=0),"К",IF(AND(N(Оборудование!M19)&gt;0,ISNUMBER(Оборудование!O19),((Год*12+6)-(YEAR(Оборудование!O19)*12+MONTH(Оборудование!O19)))&gt;0,MOD(((Год*12+6)-(YEAR(Оборудование!O19)*12+MONTH(Оборудование!O19))),MAX(1,N(Оборудование!M19)))=0),"Т",IF(AND(N(Оборудование!J19)&gt;0,ISNUMBER(Оборудование!L19),((Год*12+6)-(YEAR(Оборудование!L19)*12+MONTH(Оборудование!L19)))&gt;0,MOD(((Год*12+6)-(YEAR(Оборудование!L19)*12+MONTH(Оборудование!L19))),MAX(1,N(Оборудование!J19)))=0),"ТО",""))))</f>
        <v/>
      </c>
      <c r="H19">
        <f>IF(Оборудование!$B19="","",IF(AND(N(Оборудование!P19)&gt;0,ISNUMBER(Оборудование!R19),((Год*12+7)-(YEAR(Оборудование!R19)*12+MONTH(Оборудование!R19)))&gt;0,MOD(((Год*12+7)-(YEAR(Оборудование!R19)*12+MONTH(Оборудование!R19))),MAX(1,N(Оборудование!P19)))=0),"К",IF(AND(N(Оборудование!M19)&gt;0,ISNUMBER(Оборудование!O19),((Год*12+7)-(YEAR(Оборудование!O19)*12+MONTH(Оборудование!O19)))&gt;0,MOD(((Год*12+7)-(YEAR(Оборудование!O19)*12+MONTH(Оборудование!O19))),MAX(1,N(Оборудование!M19)))=0),"Т",IF(AND(N(Оборудование!J19)&gt;0,ISNUMBER(Оборудование!L19),((Год*12+7)-(YEAR(Оборудование!L19)*12+MONTH(Оборудование!L19)))&gt;0,MOD(((Год*12+7)-(YEAR(Оборудование!L19)*12+MONTH(Оборудование!L19))),MAX(1,N(Оборудование!J19)))=0),"ТО",""))))</f>
        <v/>
      </c>
      <c r="I19">
        <f>IF(Оборудование!$B19="","",IF(AND(N(Оборудование!P19)&gt;0,ISNUMBER(Оборудование!R19),((Год*12+8)-(YEAR(Оборудование!R19)*12+MONTH(Оборудование!R19)))&gt;0,MOD(((Год*12+8)-(YEAR(Оборудование!R19)*12+MONTH(Оборудование!R19))),MAX(1,N(Оборудование!P19)))=0),"К",IF(AND(N(Оборудование!M19)&gt;0,ISNUMBER(Оборудование!O19),((Год*12+8)-(YEAR(Оборудование!O19)*12+MONTH(Оборудование!O19)))&gt;0,MOD(((Год*12+8)-(YEAR(Оборудование!O19)*12+MONTH(Оборудование!O19))),MAX(1,N(Оборудование!M19)))=0),"Т",IF(AND(N(Оборудование!J19)&gt;0,ISNUMBER(Оборудование!L19),((Год*12+8)-(YEAR(Оборудование!L19)*12+MONTH(Оборудование!L19)))&gt;0,MOD(((Год*12+8)-(YEAR(Оборудование!L19)*12+MONTH(Оборудование!L19))),MAX(1,N(Оборудование!J19)))=0),"ТО",""))))</f>
        <v/>
      </c>
      <c r="J19">
        <f>IF(Оборудование!$B19="","",IF(AND(N(Оборудование!P19)&gt;0,ISNUMBER(Оборудование!R19),((Год*12+9)-(YEAR(Оборудование!R19)*12+MONTH(Оборудование!R19)))&gt;0,MOD(((Год*12+9)-(YEAR(Оборудование!R19)*12+MONTH(Оборудование!R19))),MAX(1,N(Оборудование!P19)))=0),"К",IF(AND(N(Оборудование!M19)&gt;0,ISNUMBER(Оборудование!O19),((Год*12+9)-(YEAR(Оборудование!O19)*12+MONTH(Оборудование!O19)))&gt;0,MOD(((Год*12+9)-(YEAR(Оборудование!O19)*12+MONTH(Оборудование!O19))),MAX(1,N(Оборудование!M19)))=0),"Т",IF(AND(N(Оборудование!J19)&gt;0,ISNUMBER(Оборудование!L19),((Год*12+9)-(YEAR(Оборудование!L19)*12+MONTH(Оборудование!L19)))&gt;0,MOD(((Год*12+9)-(YEAR(Оборудование!L19)*12+MONTH(Оборудование!L19))),MAX(1,N(Оборудование!J19)))=0),"ТО",""))))</f>
        <v/>
      </c>
      <c r="K19">
        <f>IF(Оборудование!$B19="","",IF(AND(N(Оборудование!P19)&gt;0,ISNUMBER(Оборудование!R19),((Год*12+10)-(YEAR(Оборудование!R19)*12+MONTH(Оборудование!R19)))&gt;0,MOD(((Год*12+10)-(YEAR(Оборудование!R19)*12+MONTH(Оборудование!R19))),MAX(1,N(Оборудование!P19)))=0),"К",IF(AND(N(Оборудование!M19)&gt;0,ISNUMBER(Оборудование!O19),((Год*12+10)-(YEAR(Оборудование!O19)*12+MONTH(Оборудование!O19)))&gt;0,MOD(((Год*12+10)-(YEAR(Оборудование!O19)*12+MONTH(Оборудование!O19))),MAX(1,N(Оборудование!M19)))=0),"Т",IF(AND(N(Оборудование!J19)&gt;0,ISNUMBER(Оборудование!L19),((Год*12+10)-(YEAR(Оборудование!L19)*12+MONTH(Оборудование!L19)))&gt;0,MOD(((Год*12+10)-(YEAR(Оборудование!L19)*12+MONTH(Оборудование!L19))),MAX(1,N(Оборудование!J19)))=0),"ТО",""))))</f>
        <v/>
      </c>
      <c r="L19">
        <f>IF(Оборудование!$B19="","",IF(AND(N(Оборудование!P19)&gt;0,ISNUMBER(Оборудование!R19),((Год*12+11)-(YEAR(Оборудование!R19)*12+MONTH(Оборудование!R19)))&gt;0,MOD(((Год*12+11)-(YEAR(Оборудование!R19)*12+MONTH(Оборудование!R19))),MAX(1,N(Оборудование!P19)))=0),"К",IF(AND(N(Оборудование!M19)&gt;0,ISNUMBER(Оборудование!O19),((Год*12+11)-(YEAR(Оборудование!O19)*12+MONTH(Оборудование!O19)))&gt;0,MOD(((Год*12+11)-(YEAR(Оборудование!O19)*12+MONTH(Оборудование!O19))),MAX(1,N(Оборудование!M19)))=0),"Т",IF(AND(N(Оборудование!J19)&gt;0,ISNUMBER(Оборудование!L19),((Год*12+11)-(YEAR(Оборудование!L19)*12+MONTH(Оборудование!L19)))&gt;0,MOD(((Год*12+11)-(YEAR(Оборудование!L19)*12+MONTH(Оборудование!L19))),MAX(1,N(Оборудование!J19)))=0),"ТО",""))))</f>
        <v/>
      </c>
      <c r="M19">
        <f>IF(Оборудование!$B19="","",IF(AND(N(Оборудование!P19)&gt;0,ISNUMBER(Оборудование!R19),((Год*12+12)-(YEAR(Оборудование!R19)*12+MONTH(Оборудование!R19)))&gt;0,MOD(((Год*12+12)-(YEAR(Оборудование!R19)*12+MONTH(Оборудование!R19))),MAX(1,N(Оборудование!P19)))=0),"К",IF(AND(N(Оборудование!M19)&gt;0,ISNUMBER(Оборудование!O19),((Год*12+12)-(YEAR(Оборудование!O19)*12+MONTH(Оборудование!O19)))&gt;0,MOD(((Год*12+12)-(YEAR(Оборудование!O19)*12+MONTH(Оборудование!O19))),MAX(1,N(Оборудование!M19)))=0),"Т",IF(AND(N(Оборудование!J19)&gt;0,ISNUMBER(Оборудование!L19),((Год*12+12)-(YEAR(Оборудование!L19)*12+MONTH(Оборудование!L19)))&gt;0,MOD(((Год*12+12)-(YEAR(Оборудование!L19)*12+MONTH(Оборудование!L19))),MAX(1,N(Оборудование!J19)))=0),"ТО",""))))</f>
        <v/>
      </c>
      <c r="O19">
        <f>IF(B19="",0,IF(B19="К",N(Оборудование!$Q19),IF(B19="Т",N(Оборудование!$N19),N(Оборудование!$K19))))</f>
        <v/>
      </c>
      <c r="P19">
        <f>IF(C19="",0,IF(C19="К",N(Оборудование!$Q19),IF(C19="Т",N(Оборудование!$N19),N(Оборудование!$K19))))</f>
        <v/>
      </c>
      <c r="Q19">
        <f>IF(D19="",0,IF(D19="К",N(Оборудование!$Q19),IF(D19="Т",N(Оборудование!$N19),N(Оборудование!$K19))))</f>
        <v/>
      </c>
      <c r="R19">
        <f>IF(E19="",0,IF(E19="К",N(Оборудование!$Q19),IF(E19="Т",N(Оборудование!$N19),N(Оборудование!$K19))))</f>
        <v/>
      </c>
      <c r="S19">
        <f>IF(F19="",0,IF(F19="К",N(Оборудование!$Q19),IF(F19="Т",N(Оборудование!$N19),N(Оборудование!$K19))))</f>
        <v/>
      </c>
      <c r="T19">
        <f>IF(G19="",0,IF(G19="К",N(Оборудование!$Q19),IF(G19="Т",N(Оборудование!$N19),N(Оборудование!$K19))))</f>
        <v/>
      </c>
      <c r="U19">
        <f>IF(H19="",0,IF(H19="К",N(Оборудование!$Q19),IF(H19="Т",N(Оборудование!$N19),N(Оборудование!$K19))))</f>
        <v/>
      </c>
      <c r="V19">
        <f>IF(I19="",0,IF(I19="К",N(Оборудование!$Q19),IF(I19="Т",N(Оборудование!$N19),N(Оборудование!$K19))))</f>
        <v/>
      </c>
      <c r="W19">
        <f>IF(J19="",0,IF(J19="К",N(Оборудование!$Q19),IF(J19="Т",N(Оборудование!$N19),N(Оборудование!$K19))))</f>
        <v/>
      </c>
      <c r="X19">
        <f>IF(K19="",0,IF(K19="К",N(Оборудование!$Q19),IF(K19="Т",N(Оборудование!$N19),N(Оборудование!$K19))))</f>
        <v/>
      </c>
      <c r="Y19">
        <f>IF(L19="",0,IF(L19="К",N(Оборудование!$Q19),IF(L19="Т",N(Оборудование!$N19),N(Оборудование!$K19))))</f>
        <v/>
      </c>
      <c r="Z19">
        <f>IF(M19="",0,IF(M19="К",N(Оборудование!$Q19),IF(M19="Т",N(Оборудование!$N19),N(Оборудование!$K19))))</f>
        <v/>
      </c>
      <c r="AB19">
        <f>IF(B19="","",IF(COUNTIF('Журнал выполнения'!$H$6:$H$405,$A19&amp;"|"&amp;TEXT(DATE(Год,1,1),"YYYYMM"))&gt;0,"В",IF(EOMONTH(DATE(Год,1,1),0)&lt;ОтчДата,"Х","П")))</f>
        <v/>
      </c>
      <c r="AC19">
        <f>IF(C19="","",IF(COUNTIF('Журнал выполнения'!$H$6:$H$405,$A19&amp;"|"&amp;TEXT(DATE(Год,2,1),"YYYYMM"))&gt;0,"В",IF(EOMONTH(DATE(Год,2,1),0)&lt;ОтчДата,"Х","П")))</f>
        <v/>
      </c>
      <c r="AD19">
        <f>IF(D19="","",IF(COUNTIF('Журнал выполнения'!$H$6:$H$405,$A19&amp;"|"&amp;TEXT(DATE(Год,3,1),"YYYYMM"))&gt;0,"В",IF(EOMONTH(DATE(Год,3,1),0)&lt;ОтчДата,"Х","П")))</f>
        <v/>
      </c>
      <c r="AE19">
        <f>IF(E19="","",IF(COUNTIF('Журнал выполнения'!$H$6:$H$405,$A19&amp;"|"&amp;TEXT(DATE(Год,4,1),"YYYYMM"))&gt;0,"В",IF(EOMONTH(DATE(Год,4,1),0)&lt;ОтчДата,"Х","П")))</f>
        <v/>
      </c>
      <c r="AF19">
        <f>IF(F19="","",IF(COUNTIF('Журнал выполнения'!$H$6:$H$405,$A19&amp;"|"&amp;TEXT(DATE(Год,5,1),"YYYYMM"))&gt;0,"В",IF(EOMONTH(DATE(Год,5,1),0)&lt;ОтчДата,"Х","П")))</f>
        <v/>
      </c>
      <c r="AG19">
        <f>IF(G19="","",IF(COUNTIF('Журнал выполнения'!$H$6:$H$405,$A19&amp;"|"&amp;TEXT(DATE(Год,6,1),"YYYYMM"))&gt;0,"В",IF(EOMONTH(DATE(Год,6,1),0)&lt;ОтчДата,"Х","П")))</f>
        <v/>
      </c>
      <c r="AH19">
        <f>IF(H19="","",IF(COUNTIF('Журнал выполнения'!$H$6:$H$405,$A19&amp;"|"&amp;TEXT(DATE(Год,7,1),"YYYYMM"))&gt;0,"В",IF(EOMONTH(DATE(Год,7,1),0)&lt;ОтчДата,"Х","П")))</f>
        <v/>
      </c>
      <c r="AI19">
        <f>IF(I19="","",IF(COUNTIF('Журнал выполнения'!$H$6:$H$405,$A19&amp;"|"&amp;TEXT(DATE(Год,8,1),"YYYYMM"))&gt;0,"В",IF(EOMONTH(DATE(Год,8,1),0)&lt;ОтчДата,"Х","П")))</f>
        <v/>
      </c>
      <c r="AJ19">
        <f>IF(J19="","",IF(COUNTIF('Журнал выполнения'!$H$6:$H$405,$A19&amp;"|"&amp;TEXT(DATE(Год,9,1),"YYYYMM"))&gt;0,"В",IF(EOMONTH(DATE(Год,9,1),0)&lt;ОтчДата,"Х","П")))</f>
        <v/>
      </c>
      <c r="AK19">
        <f>IF(K19="","",IF(COUNTIF('Журнал выполнения'!$H$6:$H$405,$A19&amp;"|"&amp;TEXT(DATE(Год,10,1),"YYYYMM"))&gt;0,"В",IF(EOMONTH(DATE(Год,10,1),0)&lt;ОтчДата,"Х","П")))</f>
        <v/>
      </c>
      <c r="AL19">
        <f>IF(L19="","",IF(COUNTIF('Журнал выполнения'!$H$6:$H$405,$A19&amp;"|"&amp;TEXT(DATE(Год,11,1),"YYYYMM"))&gt;0,"В",IF(EOMONTH(DATE(Год,11,1),0)&lt;ОтчДата,"Х","П")))</f>
        <v/>
      </c>
      <c r="AM19">
        <f>IF(M19="","",IF(COUNTIF('Журнал выполнения'!$H$6:$H$405,$A19&amp;"|"&amp;TEXT(DATE(Год,12,1),"YYYYMM"))&gt;0,"В",IF(EOMONTH(DATE(Год,12,1),0)&lt;ОтчДата,"Х","П")))</f>
        <v/>
      </c>
    </row>
    <row r="20">
      <c r="A20">
        <f>Оборудование!A20</f>
        <v/>
      </c>
      <c r="B20">
        <f>IF(Оборудование!$B20="","",IF(AND(N(Оборудование!P20)&gt;0,ISNUMBER(Оборудование!R20),((Год*12+1)-(YEAR(Оборудование!R20)*12+MONTH(Оборудование!R20)))&gt;0,MOD(((Год*12+1)-(YEAR(Оборудование!R20)*12+MONTH(Оборудование!R20))),MAX(1,N(Оборудование!P20)))=0),"К",IF(AND(N(Оборудование!M20)&gt;0,ISNUMBER(Оборудование!O20),((Год*12+1)-(YEAR(Оборудование!O20)*12+MONTH(Оборудование!O20)))&gt;0,MOD(((Год*12+1)-(YEAR(Оборудование!O20)*12+MONTH(Оборудование!O20))),MAX(1,N(Оборудование!M20)))=0),"Т",IF(AND(N(Оборудование!J20)&gt;0,ISNUMBER(Оборудование!L20),((Год*12+1)-(YEAR(Оборудование!L20)*12+MONTH(Оборудование!L20)))&gt;0,MOD(((Год*12+1)-(YEAR(Оборудование!L20)*12+MONTH(Оборудование!L20))),MAX(1,N(Оборудование!J20)))=0),"ТО",""))))</f>
        <v/>
      </c>
      <c r="C20">
        <f>IF(Оборудование!$B20="","",IF(AND(N(Оборудование!P20)&gt;0,ISNUMBER(Оборудование!R20),((Год*12+2)-(YEAR(Оборудование!R20)*12+MONTH(Оборудование!R20)))&gt;0,MOD(((Год*12+2)-(YEAR(Оборудование!R20)*12+MONTH(Оборудование!R20))),MAX(1,N(Оборудование!P20)))=0),"К",IF(AND(N(Оборудование!M20)&gt;0,ISNUMBER(Оборудование!O20),((Год*12+2)-(YEAR(Оборудование!O20)*12+MONTH(Оборудование!O20)))&gt;0,MOD(((Год*12+2)-(YEAR(Оборудование!O20)*12+MONTH(Оборудование!O20))),MAX(1,N(Оборудование!M20)))=0),"Т",IF(AND(N(Оборудование!J20)&gt;0,ISNUMBER(Оборудование!L20),((Год*12+2)-(YEAR(Оборудование!L20)*12+MONTH(Оборудование!L20)))&gt;0,MOD(((Год*12+2)-(YEAR(Оборудование!L20)*12+MONTH(Оборудование!L20))),MAX(1,N(Оборудование!J20)))=0),"ТО",""))))</f>
        <v/>
      </c>
      <c r="D20">
        <f>IF(Оборудование!$B20="","",IF(AND(N(Оборудование!P20)&gt;0,ISNUMBER(Оборудование!R20),((Год*12+3)-(YEAR(Оборудование!R20)*12+MONTH(Оборудование!R20)))&gt;0,MOD(((Год*12+3)-(YEAR(Оборудование!R20)*12+MONTH(Оборудование!R20))),MAX(1,N(Оборудование!P20)))=0),"К",IF(AND(N(Оборудование!M20)&gt;0,ISNUMBER(Оборудование!O20),((Год*12+3)-(YEAR(Оборудование!O20)*12+MONTH(Оборудование!O20)))&gt;0,MOD(((Год*12+3)-(YEAR(Оборудование!O20)*12+MONTH(Оборудование!O20))),MAX(1,N(Оборудование!M20)))=0),"Т",IF(AND(N(Оборудование!J20)&gt;0,ISNUMBER(Оборудование!L20),((Год*12+3)-(YEAR(Оборудование!L20)*12+MONTH(Оборудование!L20)))&gt;0,MOD(((Год*12+3)-(YEAR(Оборудование!L20)*12+MONTH(Оборудование!L20))),MAX(1,N(Оборудование!J20)))=0),"ТО",""))))</f>
        <v/>
      </c>
      <c r="E20">
        <f>IF(Оборудование!$B20="","",IF(AND(N(Оборудование!P20)&gt;0,ISNUMBER(Оборудование!R20),((Год*12+4)-(YEAR(Оборудование!R20)*12+MONTH(Оборудование!R20)))&gt;0,MOD(((Год*12+4)-(YEAR(Оборудование!R20)*12+MONTH(Оборудование!R20))),MAX(1,N(Оборудование!P20)))=0),"К",IF(AND(N(Оборудование!M20)&gt;0,ISNUMBER(Оборудование!O20),((Год*12+4)-(YEAR(Оборудование!O20)*12+MONTH(Оборудование!O20)))&gt;0,MOD(((Год*12+4)-(YEAR(Оборудование!O20)*12+MONTH(Оборудование!O20))),MAX(1,N(Оборудование!M20)))=0),"Т",IF(AND(N(Оборудование!J20)&gt;0,ISNUMBER(Оборудование!L20),((Год*12+4)-(YEAR(Оборудование!L20)*12+MONTH(Оборудование!L20)))&gt;0,MOD(((Год*12+4)-(YEAR(Оборудование!L20)*12+MONTH(Оборудование!L20))),MAX(1,N(Оборудование!J20)))=0),"ТО",""))))</f>
        <v/>
      </c>
      <c r="F20">
        <f>IF(Оборудование!$B20="","",IF(AND(N(Оборудование!P20)&gt;0,ISNUMBER(Оборудование!R20),((Год*12+5)-(YEAR(Оборудование!R20)*12+MONTH(Оборудование!R20)))&gt;0,MOD(((Год*12+5)-(YEAR(Оборудование!R20)*12+MONTH(Оборудование!R20))),MAX(1,N(Оборудование!P20)))=0),"К",IF(AND(N(Оборудование!M20)&gt;0,ISNUMBER(Оборудование!O20),((Год*12+5)-(YEAR(Оборудование!O20)*12+MONTH(Оборудование!O20)))&gt;0,MOD(((Год*12+5)-(YEAR(Оборудование!O20)*12+MONTH(Оборудование!O20))),MAX(1,N(Оборудование!M20)))=0),"Т",IF(AND(N(Оборудование!J20)&gt;0,ISNUMBER(Оборудование!L20),((Год*12+5)-(YEAR(Оборудование!L20)*12+MONTH(Оборудование!L20)))&gt;0,MOD(((Год*12+5)-(YEAR(Оборудование!L20)*12+MONTH(Оборудование!L20))),MAX(1,N(Оборудование!J20)))=0),"ТО",""))))</f>
        <v/>
      </c>
      <c r="G20">
        <f>IF(Оборудование!$B20="","",IF(AND(N(Оборудование!P20)&gt;0,ISNUMBER(Оборудование!R20),((Год*12+6)-(YEAR(Оборудование!R20)*12+MONTH(Оборудование!R20)))&gt;0,MOD(((Год*12+6)-(YEAR(Оборудование!R20)*12+MONTH(Оборудование!R20))),MAX(1,N(Оборудование!P20)))=0),"К",IF(AND(N(Оборудование!M20)&gt;0,ISNUMBER(Оборудование!O20),((Год*12+6)-(YEAR(Оборудование!O20)*12+MONTH(Оборудование!O20)))&gt;0,MOD(((Год*12+6)-(YEAR(Оборудование!O20)*12+MONTH(Оборудование!O20))),MAX(1,N(Оборудование!M20)))=0),"Т",IF(AND(N(Оборудование!J20)&gt;0,ISNUMBER(Оборудование!L20),((Год*12+6)-(YEAR(Оборудование!L20)*12+MONTH(Оборудование!L20)))&gt;0,MOD(((Год*12+6)-(YEAR(Оборудование!L20)*12+MONTH(Оборудование!L20))),MAX(1,N(Оборудование!J20)))=0),"ТО",""))))</f>
        <v/>
      </c>
      <c r="H20">
        <f>IF(Оборудование!$B20="","",IF(AND(N(Оборудование!P20)&gt;0,ISNUMBER(Оборудование!R20),((Год*12+7)-(YEAR(Оборудование!R20)*12+MONTH(Оборудование!R20)))&gt;0,MOD(((Год*12+7)-(YEAR(Оборудование!R20)*12+MONTH(Оборудование!R20))),MAX(1,N(Оборудование!P20)))=0),"К",IF(AND(N(Оборудование!M20)&gt;0,ISNUMBER(Оборудование!O20),((Год*12+7)-(YEAR(Оборудование!O20)*12+MONTH(Оборудование!O20)))&gt;0,MOD(((Год*12+7)-(YEAR(Оборудование!O20)*12+MONTH(Оборудование!O20))),MAX(1,N(Оборудование!M20)))=0),"Т",IF(AND(N(Оборудование!J20)&gt;0,ISNUMBER(Оборудование!L20),((Год*12+7)-(YEAR(Оборудование!L20)*12+MONTH(Оборудование!L20)))&gt;0,MOD(((Год*12+7)-(YEAR(Оборудование!L20)*12+MONTH(Оборудование!L20))),MAX(1,N(Оборудование!J20)))=0),"ТО",""))))</f>
        <v/>
      </c>
      <c r="I20">
        <f>IF(Оборудование!$B20="","",IF(AND(N(Оборудование!P20)&gt;0,ISNUMBER(Оборудование!R20),((Год*12+8)-(YEAR(Оборудование!R20)*12+MONTH(Оборудование!R20)))&gt;0,MOD(((Год*12+8)-(YEAR(Оборудование!R20)*12+MONTH(Оборудование!R20))),MAX(1,N(Оборудование!P20)))=0),"К",IF(AND(N(Оборудование!M20)&gt;0,ISNUMBER(Оборудование!O20),((Год*12+8)-(YEAR(Оборудование!O20)*12+MONTH(Оборудование!O20)))&gt;0,MOD(((Год*12+8)-(YEAR(Оборудование!O20)*12+MONTH(Оборудование!O20))),MAX(1,N(Оборудование!M20)))=0),"Т",IF(AND(N(Оборудование!J20)&gt;0,ISNUMBER(Оборудование!L20),((Год*12+8)-(YEAR(Оборудование!L20)*12+MONTH(Оборудование!L20)))&gt;0,MOD(((Год*12+8)-(YEAR(Оборудование!L20)*12+MONTH(Оборудование!L20))),MAX(1,N(Оборудование!J20)))=0),"ТО",""))))</f>
        <v/>
      </c>
      <c r="J20">
        <f>IF(Оборудование!$B20="","",IF(AND(N(Оборудование!P20)&gt;0,ISNUMBER(Оборудование!R20),((Год*12+9)-(YEAR(Оборудование!R20)*12+MONTH(Оборудование!R20)))&gt;0,MOD(((Год*12+9)-(YEAR(Оборудование!R20)*12+MONTH(Оборудование!R20))),MAX(1,N(Оборудование!P20)))=0),"К",IF(AND(N(Оборудование!M20)&gt;0,ISNUMBER(Оборудование!O20),((Год*12+9)-(YEAR(Оборудование!O20)*12+MONTH(Оборудование!O20)))&gt;0,MOD(((Год*12+9)-(YEAR(Оборудование!O20)*12+MONTH(Оборудование!O20))),MAX(1,N(Оборудование!M20)))=0),"Т",IF(AND(N(Оборудование!J20)&gt;0,ISNUMBER(Оборудование!L20),((Год*12+9)-(YEAR(Оборудование!L20)*12+MONTH(Оборудование!L20)))&gt;0,MOD(((Год*12+9)-(YEAR(Оборудование!L20)*12+MONTH(Оборудование!L20))),MAX(1,N(Оборудование!J20)))=0),"ТО",""))))</f>
        <v/>
      </c>
      <c r="K20">
        <f>IF(Оборудование!$B20="","",IF(AND(N(Оборудование!P20)&gt;0,ISNUMBER(Оборудование!R20),((Год*12+10)-(YEAR(Оборудование!R20)*12+MONTH(Оборудование!R20)))&gt;0,MOD(((Год*12+10)-(YEAR(Оборудование!R20)*12+MONTH(Оборудование!R20))),MAX(1,N(Оборудование!P20)))=0),"К",IF(AND(N(Оборудование!M20)&gt;0,ISNUMBER(Оборудование!O20),((Год*12+10)-(YEAR(Оборудование!O20)*12+MONTH(Оборудование!O20)))&gt;0,MOD(((Год*12+10)-(YEAR(Оборудование!O20)*12+MONTH(Оборудование!O20))),MAX(1,N(Оборудование!M20)))=0),"Т",IF(AND(N(Оборудование!J20)&gt;0,ISNUMBER(Оборудование!L20),((Год*12+10)-(YEAR(Оборудование!L20)*12+MONTH(Оборудование!L20)))&gt;0,MOD(((Год*12+10)-(YEAR(Оборудование!L20)*12+MONTH(Оборудование!L20))),MAX(1,N(Оборудование!J20)))=0),"ТО",""))))</f>
        <v/>
      </c>
      <c r="L20">
        <f>IF(Оборудование!$B20="","",IF(AND(N(Оборудование!P20)&gt;0,ISNUMBER(Оборудование!R20),((Год*12+11)-(YEAR(Оборудование!R20)*12+MONTH(Оборудование!R20)))&gt;0,MOD(((Год*12+11)-(YEAR(Оборудование!R20)*12+MONTH(Оборудование!R20))),MAX(1,N(Оборудование!P20)))=0),"К",IF(AND(N(Оборудование!M20)&gt;0,ISNUMBER(Оборудование!O20),((Год*12+11)-(YEAR(Оборудование!O20)*12+MONTH(Оборудование!O20)))&gt;0,MOD(((Год*12+11)-(YEAR(Оборудование!O20)*12+MONTH(Оборудование!O20))),MAX(1,N(Оборудование!M20)))=0),"Т",IF(AND(N(Оборудование!J20)&gt;0,ISNUMBER(Оборудование!L20),((Год*12+11)-(YEAR(Оборудование!L20)*12+MONTH(Оборудование!L20)))&gt;0,MOD(((Год*12+11)-(YEAR(Оборудование!L20)*12+MONTH(Оборудование!L20))),MAX(1,N(Оборудование!J20)))=0),"ТО",""))))</f>
        <v/>
      </c>
      <c r="M20">
        <f>IF(Оборудование!$B20="","",IF(AND(N(Оборудование!P20)&gt;0,ISNUMBER(Оборудование!R20),((Год*12+12)-(YEAR(Оборудование!R20)*12+MONTH(Оборудование!R20)))&gt;0,MOD(((Год*12+12)-(YEAR(Оборудование!R20)*12+MONTH(Оборудование!R20))),MAX(1,N(Оборудование!P20)))=0),"К",IF(AND(N(Оборудование!M20)&gt;0,ISNUMBER(Оборудование!O20),((Год*12+12)-(YEAR(Оборудование!O20)*12+MONTH(Оборудование!O20)))&gt;0,MOD(((Год*12+12)-(YEAR(Оборудование!O20)*12+MONTH(Оборудование!O20))),MAX(1,N(Оборудование!M20)))=0),"Т",IF(AND(N(Оборудование!J20)&gt;0,ISNUMBER(Оборудование!L20),((Год*12+12)-(YEAR(Оборудование!L20)*12+MONTH(Оборудование!L20)))&gt;0,MOD(((Год*12+12)-(YEAR(Оборудование!L20)*12+MONTH(Оборудование!L20))),MAX(1,N(Оборудование!J20)))=0),"ТО",""))))</f>
        <v/>
      </c>
      <c r="O20">
        <f>IF(B20="",0,IF(B20="К",N(Оборудование!$Q20),IF(B20="Т",N(Оборудование!$N20),N(Оборудование!$K20))))</f>
        <v/>
      </c>
      <c r="P20">
        <f>IF(C20="",0,IF(C20="К",N(Оборудование!$Q20),IF(C20="Т",N(Оборудование!$N20),N(Оборудование!$K20))))</f>
        <v/>
      </c>
      <c r="Q20">
        <f>IF(D20="",0,IF(D20="К",N(Оборудование!$Q20),IF(D20="Т",N(Оборудование!$N20),N(Оборудование!$K20))))</f>
        <v/>
      </c>
      <c r="R20">
        <f>IF(E20="",0,IF(E20="К",N(Оборудование!$Q20),IF(E20="Т",N(Оборудование!$N20),N(Оборудование!$K20))))</f>
        <v/>
      </c>
      <c r="S20">
        <f>IF(F20="",0,IF(F20="К",N(Оборудование!$Q20),IF(F20="Т",N(Оборудование!$N20),N(Оборудование!$K20))))</f>
        <v/>
      </c>
      <c r="T20">
        <f>IF(G20="",0,IF(G20="К",N(Оборудование!$Q20),IF(G20="Т",N(Оборудование!$N20),N(Оборудование!$K20))))</f>
        <v/>
      </c>
      <c r="U20">
        <f>IF(H20="",0,IF(H20="К",N(Оборудование!$Q20),IF(H20="Т",N(Оборудование!$N20),N(Оборудование!$K20))))</f>
        <v/>
      </c>
      <c r="V20">
        <f>IF(I20="",0,IF(I20="К",N(Оборудование!$Q20),IF(I20="Т",N(Оборудование!$N20),N(Оборудование!$K20))))</f>
        <v/>
      </c>
      <c r="W20">
        <f>IF(J20="",0,IF(J20="К",N(Оборудование!$Q20),IF(J20="Т",N(Оборудование!$N20),N(Оборудование!$K20))))</f>
        <v/>
      </c>
      <c r="X20">
        <f>IF(K20="",0,IF(K20="К",N(Оборудование!$Q20),IF(K20="Т",N(Оборудование!$N20),N(Оборудование!$K20))))</f>
        <v/>
      </c>
      <c r="Y20">
        <f>IF(L20="",0,IF(L20="К",N(Оборудование!$Q20),IF(L20="Т",N(Оборудование!$N20),N(Оборудование!$K20))))</f>
        <v/>
      </c>
      <c r="Z20">
        <f>IF(M20="",0,IF(M20="К",N(Оборудование!$Q20),IF(M20="Т",N(Оборудование!$N20),N(Оборудование!$K20))))</f>
        <v/>
      </c>
      <c r="AB20">
        <f>IF(B20="","",IF(COUNTIF('Журнал выполнения'!$H$6:$H$405,$A20&amp;"|"&amp;TEXT(DATE(Год,1,1),"YYYYMM"))&gt;0,"В",IF(EOMONTH(DATE(Год,1,1),0)&lt;ОтчДата,"Х","П")))</f>
        <v/>
      </c>
      <c r="AC20">
        <f>IF(C20="","",IF(COUNTIF('Журнал выполнения'!$H$6:$H$405,$A20&amp;"|"&amp;TEXT(DATE(Год,2,1),"YYYYMM"))&gt;0,"В",IF(EOMONTH(DATE(Год,2,1),0)&lt;ОтчДата,"Х","П")))</f>
        <v/>
      </c>
      <c r="AD20">
        <f>IF(D20="","",IF(COUNTIF('Журнал выполнения'!$H$6:$H$405,$A20&amp;"|"&amp;TEXT(DATE(Год,3,1),"YYYYMM"))&gt;0,"В",IF(EOMONTH(DATE(Год,3,1),0)&lt;ОтчДата,"Х","П")))</f>
        <v/>
      </c>
      <c r="AE20">
        <f>IF(E20="","",IF(COUNTIF('Журнал выполнения'!$H$6:$H$405,$A20&amp;"|"&amp;TEXT(DATE(Год,4,1),"YYYYMM"))&gt;0,"В",IF(EOMONTH(DATE(Год,4,1),0)&lt;ОтчДата,"Х","П")))</f>
        <v/>
      </c>
      <c r="AF20">
        <f>IF(F20="","",IF(COUNTIF('Журнал выполнения'!$H$6:$H$405,$A20&amp;"|"&amp;TEXT(DATE(Год,5,1),"YYYYMM"))&gt;0,"В",IF(EOMONTH(DATE(Год,5,1),0)&lt;ОтчДата,"Х","П")))</f>
        <v/>
      </c>
      <c r="AG20">
        <f>IF(G20="","",IF(COUNTIF('Журнал выполнения'!$H$6:$H$405,$A20&amp;"|"&amp;TEXT(DATE(Год,6,1),"YYYYMM"))&gt;0,"В",IF(EOMONTH(DATE(Год,6,1),0)&lt;ОтчДата,"Х","П")))</f>
        <v/>
      </c>
      <c r="AH20">
        <f>IF(H20="","",IF(COUNTIF('Журнал выполнения'!$H$6:$H$405,$A20&amp;"|"&amp;TEXT(DATE(Год,7,1),"YYYYMM"))&gt;0,"В",IF(EOMONTH(DATE(Год,7,1),0)&lt;ОтчДата,"Х","П")))</f>
        <v/>
      </c>
      <c r="AI20">
        <f>IF(I20="","",IF(COUNTIF('Журнал выполнения'!$H$6:$H$405,$A20&amp;"|"&amp;TEXT(DATE(Год,8,1),"YYYYMM"))&gt;0,"В",IF(EOMONTH(DATE(Год,8,1),0)&lt;ОтчДата,"Х","П")))</f>
        <v/>
      </c>
      <c r="AJ20">
        <f>IF(J20="","",IF(COUNTIF('Журнал выполнения'!$H$6:$H$405,$A20&amp;"|"&amp;TEXT(DATE(Год,9,1),"YYYYMM"))&gt;0,"В",IF(EOMONTH(DATE(Год,9,1),0)&lt;ОтчДата,"Х","П")))</f>
        <v/>
      </c>
      <c r="AK20">
        <f>IF(K20="","",IF(COUNTIF('Журнал выполнения'!$H$6:$H$405,$A20&amp;"|"&amp;TEXT(DATE(Год,10,1),"YYYYMM"))&gt;0,"В",IF(EOMONTH(DATE(Год,10,1),0)&lt;ОтчДата,"Х","П")))</f>
        <v/>
      </c>
      <c r="AL20">
        <f>IF(L20="","",IF(COUNTIF('Журнал выполнения'!$H$6:$H$405,$A20&amp;"|"&amp;TEXT(DATE(Год,11,1),"YYYYMM"))&gt;0,"В",IF(EOMONTH(DATE(Год,11,1),0)&lt;ОтчДата,"Х","П")))</f>
        <v/>
      </c>
      <c r="AM20">
        <f>IF(M20="","",IF(COUNTIF('Журнал выполнения'!$H$6:$H$405,$A20&amp;"|"&amp;TEXT(DATE(Год,12,1),"YYYYMM"))&gt;0,"В",IF(EOMONTH(DATE(Год,12,1),0)&lt;ОтчДата,"Х","П")))</f>
        <v/>
      </c>
    </row>
    <row r="21">
      <c r="A21">
        <f>Оборудование!A21</f>
        <v/>
      </c>
      <c r="B21">
        <f>IF(Оборудование!$B21="","",IF(AND(N(Оборудование!P21)&gt;0,ISNUMBER(Оборудование!R21),((Год*12+1)-(YEAR(Оборудование!R21)*12+MONTH(Оборудование!R21)))&gt;0,MOD(((Год*12+1)-(YEAR(Оборудование!R21)*12+MONTH(Оборудование!R21))),MAX(1,N(Оборудование!P21)))=0),"К",IF(AND(N(Оборудование!M21)&gt;0,ISNUMBER(Оборудование!O21),((Год*12+1)-(YEAR(Оборудование!O21)*12+MONTH(Оборудование!O21)))&gt;0,MOD(((Год*12+1)-(YEAR(Оборудование!O21)*12+MONTH(Оборудование!O21))),MAX(1,N(Оборудование!M21)))=0),"Т",IF(AND(N(Оборудование!J21)&gt;0,ISNUMBER(Оборудование!L21),((Год*12+1)-(YEAR(Оборудование!L21)*12+MONTH(Оборудование!L21)))&gt;0,MOD(((Год*12+1)-(YEAR(Оборудование!L21)*12+MONTH(Оборудование!L21))),MAX(1,N(Оборудование!J21)))=0),"ТО",""))))</f>
        <v/>
      </c>
      <c r="C21">
        <f>IF(Оборудование!$B21="","",IF(AND(N(Оборудование!P21)&gt;0,ISNUMBER(Оборудование!R21),((Год*12+2)-(YEAR(Оборудование!R21)*12+MONTH(Оборудование!R21)))&gt;0,MOD(((Год*12+2)-(YEAR(Оборудование!R21)*12+MONTH(Оборудование!R21))),MAX(1,N(Оборудование!P21)))=0),"К",IF(AND(N(Оборудование!M21)&gt;0,ISNUMBER(Оборудование!O21),((Год*12+2)-(YEAR(Оборудование!O21)*12+MONTH(Оборудование!O21)))&gt;0,MOD(((Год*12+2)-(YEAR(Оборудование!O21)*12+MONTH(Оборудование!O21))),MAX(1,N(Оборудование!M21)))=0),"Т",IF(AND(N(Оборудование!J21)&gt;0,ISNUMBER(Оборудование!L21),((Год*12+2)-(YEAR(Оборудование!L21)*12+MONTH(Оборудование!L21)))&gt;0,MOD(((Год*12+2)-(YEAR(Оборудование!L21)*12+MONTH(Оборудование!L21))),MAX(1,N(Оборудование!J21)))=0),"ТО",""))))</f>
        <v/>
      </c>
      <c r="D21">
        <f>IF(Оборудование!$B21="","",IF(AND(N(Оборудование!P21)&gt;0,ISNUMBER(Оборудование!R21),((Год*12+3)-(YEAR(Оборудование!R21)*12+MONTH(Оборудование!R21)))&gt;0,MOD(((Год*12+3)-(YEAR(Оборудование!R21)*12+MONTH(Оборудование!R21))),MAX(1,N(Оборудование!P21)))=0),"К",IF(AND(N(Оборудование!M21)&gt;0,ISNUMBER(Оборудование!O21),((Год*12+3)-(YEAR(Оборудование!O21)*12+MONTH(Оборудование!O21)))&gt;0,MOD(((Год*12+3)-(YEAR(Оборудование!O21)*12+MONTH(Оборудование!O21))),MAX(1,N(Оборудование!M21)))=0),"Т",IF(AND(N(Оборудование!J21)&gt;0,ISNUMBER(Оборудование!L21),((Год*12+3)-(YEAR(Оборудование!L21)*12+MONTH(Оборудование!L21)))&gt;0,MOD(((Год*12+3)-(YEAR(Оборудование!L21)*12+MONTH(Оборудование!L21))),MAX(1,N(Оборудование!J21)))=0),"ТО",""))))</f>
        <v/>
      </c>
      <c r="E21">
        <f>IF(Оборудование!$B21="","",IF(AND(N(Оборудование!P21)&gt;0,ISNUMBER(Оборудование!R21),((Год*12+4)-(YEAR(Оборудование!R21)*12+MONTH(Оборудование!R21)))&gt;0,MOD(((Год*12+4)-(YEAR(Оборудование!R21)*12+MONTH(Оборудование!R21))),MAX(1,N(Оборудование!P21)))=0),"К",IF(AND(N(Оборудование!M21)&gt;0,ISNUMBER(Оборудование!O21),((Год*12+4)-(YEAR(Оборудование!O21)*12+MONTH(Оборудование!O21)))&gt;0,MOD(((Год*12+4)-(YEAR(Оборудование!O21)*12+MONTH(Оборудование!O21))),MAX(1,N(Оборудование!M21)))=0),"Т",IF(AND(N(Оборудование!J21)&gt;0,ISNUMBER(Оборудование!L21),((Год*12+4)-(YEAR(Оборудование!L21)*12+MONTH(Оборудование!L21)))&gt;0,MOD(((Год*12+4)-(YEAR(Оборудование!L21)*12+MONTH(Оборудование!L21))),MAX(1,N(Оборудование!J21)))=0),"ТО",""))))</f>
        <v/>
      </c>
      <c r="F21">
        <f>IF(Оборудование!$B21="","",IF(AND(N(Оборудование!P21)&gt;0,ISNUMBER(Оборудование!R21),((Год*12+5)-(YEAR(Оборудование!R21)*12+MONTH(Оборудование!R21)))&gt;0,MOD(((Год*12+5)-(YEAR(Оборудование!R21)*12+MONTH(Оборудование!R21))),MAX(1,N(Оборудование!P21)))=0),"К",IF(AND(N(Оборудование!M21)&gt;0,ISNUMBER(Оборудование!O21),((Год*12+5)-(YEAR(Оборудование!O21)*12+MONTH(Оборудование!O21)))&gt;0,MOD(((Год*12+5)-(YEAR(Оборудование!O21)*12+MONTH(Оборудование!O21))),MAX(1,N(Оборудование!M21)))=0),"Т",IF(AND(N(Оборудование!J21)&gt;0,ISNUMBER(Оборудование!L21),((Год*12+5)-(YEAR(Оборудование!L21)*12+MONTH(Оборудование!L21)))&gt;0,MOD(((Год*12+5)-(YEAR(Оборудование!L21)*12+MONTH(Оборудование!L21))),MAX(1,N(Оборудование!J21)))=0),"ТО",""))))</f>
        <v/>
      </c>
      <c r="G21">
        <f>IF(Оборудование!$B21="","",IF(AND(N(Оборудование!P21)&gt;0,ISNUMBER(Оборудование!R21),((Год*12+6)-(YEAR(Оборудование!R21)*12+MONTH(Оборудование!R21)))&gt;0,MOD(((Год*12+6)-(YEAR(Оборудование!R21)*12+MONTH(Оборудование!R21))),MAX(1,N(Оборудование!P21)))=0),"К",IF(AND(N(Оборудование!M21)&gt;0,ISNUMBER(Оборудование!O21),((Год*12+6)-(YEAR(Оборудование!O21)*12+MONTH(Оборудование!O21)))&gt;0,MOD(((Год*12+6)-(YEAR(Оборудование!O21)*12+MONTH(Оборудование!O21))),MAX(1,N(Оборудование!M21)))=0),"Т",IF(AND(N(Оборудование!J21)&gt;0,ISNUMBER(Оборудование!L21),((Год*12+6)-(YEAR(Оборудование!L21)*12+MONTH(Оборудование!L21)))&gt;0,MOD(((Год*12+6)-(YEAR(Оборудование!L21)*12+MONTH(Оборудование!L21))),MAX(1,N(Оборудование!J21)))=0),"ТО",""))))</f>
        <v/>
      </c>
      <c r="H21">
        <f>IF(Оборудование!$B21="","",IF(AND(N(Оборудование!P21)&gt;0,ISNUMBER(Оборудование!R21),((Год*12+7)-(YEAR(Оборудование!R21)*12+MONTH(Оборудование!R21)))&gt;0,MOD(((Год*12+7)-(YEAR(Оборудование!R21)*12+MONTH(Оборудование!R21))),MAX(1,N(Оборудование!P21)))=0),"К",IF(AND(N(Оборудование!M21)&gt;0,ISNUMBER(Оборудование!O21),((Год*12+7)-(YEAR(Оборудование!O21)*12+MONTH(Оборудование!O21)))&gt;0,MOD(((Год*12+7)-(YEAR(Оборудование!O21)*12+MONTH(Оборудование!O21))),MAX(1,N(Оборудование!M21)))=0),"Т",IF(AND(N(Оборудование!J21)&gt;0,ISNUMBER(Оборудование!L21),((Год*12+7)-(YEAR(Оборудование!L21)*12+MONTH(Оборудование!L21)))&gt;0,MOD(((Год*12+7)-(YEAR(Оборудование!L21)*12+MONTH(Оборудование!L21))),MAX(1,N(Оборудование!J21)))=0),"ТО",""))))</f>
        <v/>
      </c>
      <c r="I21">
        <f>IF(Оборудование!$B21="","",IF(AND(N(Оборудование!P21)&gt;0,ISNUMBER(Оборудование!R21),((Год*12+8)-(YEAR(Оборудование!R21)*12+MONTH(Оборудование!R21)))&gt;0,MOD(((Год*12+8)-(YEAR(Оборудование!R21)*12+MONTH(Оборудование!R21))),MAX(1,N(Оборудование!P21)))=0),"К",IF(AND(N(Оборудование!M21)&gt;0,ISNUMBER(Оборудование!O21),((Год*12+8)-(YEAR(Оборудование!O21)*12+MONTH(Оборудование!O21)))&gt;0,MOD(((Год*12+8)-(YEAR(Оборудование!O21)*12+MONTH(Оборудование!O21))),MAX(1,N(Оборудование!M21)))=0),"Т",IF(AND(N(Оборудование!J21)&gt;0,ISNUMBER(Оборудование!L21),((Год*12+8)-(YEAR(Оборудование!L21)*12+MONTH(Оборудование!L21)))&gt;0,MOD(((Год*12+8)-(YEAR(Оборудование!L21)*12+MONTH(Оборудование!L21))),MAX(1,N(Оборудование!J21)))=0),"ТО",""))))</f>
        <v/>
      </c>
      <c r="J21">
        <f>IF(Оборудование!$B21="","",IF(AND(N(Оборудование!P21)&gt;0,ISNUMBER(Оборудование!R21),((Год*12+9)-(YEAR(Оборудование!R21)*12+MONTH(Оборудование!R21)))&gt;0,MOD(((Год*12+9)-(YEAR(Оборудование!R21)*12+MONTH(Оборудование!R21))),MAX(1,N(Оборудование!P21)))=0),"К",IF(AND(N(Оборудование!M21)&gt;0,ISNUMBER(Оборудование!O21),((Год*12+9)-(YEAR(Оборудование!O21)*12+MONTH(Оборудование!O21)))&gt;0,MOD(((Год*12+9)-(YEAR(Оборудование!O21)*12+MONTH(Оборудование!O21))),MAX(1,N(Оборудование!M21)))=0),"Т",IF(AND(N(Оборудование!J21)&gt;0,ISNUMBER(Оборудование!L21),((Год*12+9)-(YEAR(Оборудование!L21)*12+MONTH(Оборудование!L21)))&gt;0,MOD(((Год*12+9)-(YEAR(Оборудование!L21)*12+MONTH(Оборудование!L21))),MAX(1,N(Оборудование!J21)))=0),"ТО",""))))</f>
        <v/>
      </c>
      <c r="K21">
        <f>IF(Оборудование!$B21="","",IF(AND(N(Оборудование!P21)&gt;0,ISNUMBER(Оборудование!R21),((Год*12+10)-(YEAR(Оборудование!R21)*12+MONTH(Оборудование!R21)))&gt;0,MOD(((Год*12+10)-(YEAR(Оборудование!R21)*12+MONTH(Оборудование!R21))),MAX(1,N(Оборудование!P21)))=0),"К",IF(AND(N(Оборудование!M21)&gt;0,ISNUMBER(Оборудование!O21),((Год*12+10)-(YEAR(Оборудование!O21)*12+MONTH(Оборудование!O21)))&gt;0,MOD(((Год*12+10)-(YEAR(Оборудование!O21)*12+MONTH(Оборудование!O21))),MAX(1,N(Оборудование!M21)))=0),"Т",IF(AND(N(Оборудование!J21)&gt;0,ISNUMBER(Оборудование!L21),((Год*12+10)-(YEAR(Оборудование!L21)*12+MONTH(Оборудование!L21)))&gt;0,MOD(((Год*12+10)-(YEAR(Оборудование!L21)*12+MONTH(Оборудование!L21))),MAX(1,N(Оборудование!J21)))=0),"ТО",""))))</f>
        <v/>
      </c>
      <c r="L21">
        <f>IF(Оборудование!$B21="","",IF(AND(N(Оборудование!P21)&gt;0,ISNUMBER(Оборудование!R21),((Год*12+11)-(YEAR(Оборудование!R21)*12+MONTH(Оборудование!R21)))&gt;0,MOD(((Год*12+11)-(YEAR(Оборудование!R21)*12+MONTH(Оборудование!R21))),MAX(1,N(Оборудование!P21)))=0),"К",IF(AND(N(Оборудование!M21)&gt;0,ISNUMBER(Оборудование!O21),((Год*12+11)-(YEAR(Оборудование!O21)*12+MONTH(Оборудование!O21)))&gt;0,MOD(((Год*12+11)-(YEAR(Оборудование!O21)*12+MONTH(Оборудование!O21))),MAX(1,N(Оборудование!M21)))=0),"Т",IF(AND(N(Оборудование!J21)&gt;0,ISNUMBER(Оборудование!L21),((Год*12+11)-(YEAR(Оборудование!L21)*12+MONTH(Оборудование!L21)))&gt;0,MOD(((Год*12+11)-(YEAR(Оборудование!L21)*12+MONTH(Оборудование!L21))),MAX(1,N(Оборудование!J21)))=0),"ТО",""))))</f>
        <v/>
      </c>
      <c r="M21">
        <f>IF(Оборудование!$B21="","",IF(AND(N(Оборудование!P21)&gt;0,ISNUMBER(Оборудование!R21),((Год*12+12)-(YEAR(Оборудование!R21)*12+MONTH(Оборудование!R21)))&gt;0,MOD(((Год*12+12)-(YEAR(Оборудование!R21)*12+MONTH(Оборудование!R21))),MAX(1,N(Оборудование!P21)))=0),"К",IF(AND(N(Оборудование!M21)&gt;0,ISNUMBER(Оборудование!O21),((Год*12+12)-(YEAR(Оборудование!O21)*12+MONTH(Оборудование!O21)))&gt;0,MOD(((Год*12+12)-(YEAR(Оборудование!O21)*12+MONTH(Оборудование!O21))),MAX(1,N(Оборудование!M21)))=0),"Т",IF(AND(N(Оборудование!J21)&gt;0,ISNUMBER(Оборудование!L21),((Год*12+12)-(YEAR(Оборудование!L21)*12+MONTH(Оборудование!L21)))&gt;0,MOD(((Год*12+12)-(YEAR(Оборудование!L21)*12+MONTH(Оборудование!L21))),MAX(1,N(Оборудование!J21)))=0),"ТО",""))))</f>
        <v/>
      </c>
      <c r="O21">
        <f>IF(B21="",0,IF(B21="К",N(Оборудование!$Q21),IF(B21="Т",N(Оборудование!$N21),N(Оборудование!$K21))))</f>
        <v/>
      </c>
      <c r="P21">
        <f>IF(C21="",0,IF(C21="К",N(Оборудование!$Q21),IF(C21="Т",N(Оборудование!$N21),N(Оборудование!$K21))))</f>
        <v/>
      </c>
      <c r="Q21">
        <f>IF(D21="",0,IF(D21="К",N(Оборудование!$Q21),IF(D21="Т",N(Оборудование!$N21),N(Оборудование!$K21))))</f>
        <v/>
      </c>
      <c r="R21">
        <f>IF(E21="",0,IF(E21="К",N(Оборудование!$Q21),IF(E21="Т",N(Оборудование!$N21),N(Оборудование!$K21))))</f>
        <v/>
      </c>
      <c r="S21">
        <f>IF(F21="",0,IF(F21="К",N(Оборудование!$Q21),IF(F21="Т",N(Оборудование!$N21),N(Оборудование!$K21))))</f>
        <v/>
      </c>
      <c r="T21">
        <f>IF(G21="",0,IF(G21="К",N(Оборудование!$Q21),IF(G21="Т",N(Оборудование!$N21),N(Оборудование!$K21))))</f>
        <v/>
      </c>
      <c r="U21">
        <f>IF(H21="",0,IF(H21="К",N(Оборудование!$Q21),IF(H21="Т",N(Оборудование!$N21),N(Оборудование!$K21))))</f>
        <v/>
      </c>
      <c r="V21">
        <f>IF(I21="",0,IF(I21="К",N(Оборудование!$Q21),IF(I21="Т",N(Оборудование!$N21),N(Оборудование!$K21))))</f>
        <v/>
      </c>
      <c r="W21">
        <f>IF(J21="",0,IF(J21="К",N(Оборудование!$Q21),IF(J21="Т",N(Оборудование!$N21),N(Оборудование!$K21))))</f>
        <v/>
      </c>
      <c r="X21">
        <f>IF(K21="",0,IF(K21="К",N(Оборудование!$Q21),IF(K21="Т",N(Оборудование!$N21),N(Оборудование!$K21))))</f>
        <v/>
      </c>
      <c r="Y21">
        <f>IF(L21="",0,IF(L21="К",N(Оборудование!$Q21),IF(L21="Т",N(Оборудование!$N21),N(Оборудование!$K21))))</f>
        <v/>
      </c>
      <c r="Z21">
        <f>IF(M21="",0,IF(M21="К",N(Оборудование!$Q21),IF(M21="Т",N(Оборудование!$N21),N(Оборудование!$K21))))</f>
        <v/>
      </c>
      <c r="AB21">
        <f>IF(B21="","",IF(COUNTIF('Журнал выполнения'!$H$6:$H$405,$A21&amp;"|"&amp;TEXT(DATE(Год,1,1),"YYYYMM"))&gt;0,"В",IF(EOMONTH(DATE(Год,1,1),0)&lt;ОтчДата,"Х","П")))</f>
        <v/>
      </c>
      <c r="AC21">
        <f>IF(C21="","",IF(COUNTIF('Журнал выполнения'!$H$6:$H$405,$A21&amp;"|"&amp;TEXT(DATE(Год,2,1),"YYYYMM"))&gt;0,"В",IF(EOMONTH(DATE(Год,2,1),0)&lt;ОтчДата,"Х","П")))</f>
        <v/>
      </c>
      <c r="AD21">
        <f>IF(D21="","",IF(COUNTIF('Журнал выполнения'!$H$6:$H$405,$A21&amp;"|"&amp;TEXT(DATE(Год,3,1),"YYYYMM"))&gt;0,"В",IF(EOMONTH(DATE(Год,3,1),0)&lt;ОтчДата,"Х","П")))</f>
        <v/>
      </c>
      <c r="AE21">
        <f>IF(E21="","",IF(COUNTIF('Журнал выполнения'!$H$6:$H$405,$A21&amp;"|"&amp;TEXT(DATE(Год,4,1),"YYYYMM"))&gt;0,"В",IF(EOMONTH(DATE(Год,4,1),0)&lt;ОтчДата,"Х","П")))</f>
        <v/>
      </c>
      <c r="AF21">
        <f>IF(F21="","",IF(COUNTIF('Журнал выполнения'!$H$6:$H$405,$A21&amp;"|"&amp;TEXT(DATE(Год,5,1),"YYYYMM"))&gt;0,"В",IF(EOMONTH(DATE(Год,5,1),0)&lt;ОтчДата,"Х","П")))</f>
        <v/>
      </c>
      <c r="AG21">
        <f>IF(G21="","",IF(COUNTIF('Журнал выполнения'!$H$6:$H$405,$A21&amp;"|"&amp;TEXT(DATE(Год,6,1),"YYYYMM"))&gt;0,"В",IF(EOMONTH(DATE(Год,6,1),0)&lt;ОтчДата,"Х","П")))</f>
        <v/>
      </c>
      <c r="AH21">
        <f>IF(H21="","",IF(COUNTIF('Журнал выполнения'!$H$6:$H$405,$A21&amp;"|"&amp;TEXT(DATE(Год,7,1),"YYYYMM"))&gt;0,"В",IF(EOMONTH(DATE(Год,7,1),0)&lt;ОтчДата,"Х","П")))</f>
        <v/>
      </c>
      <c r="AI21">
        <f>IF(I21="","",IF(COUNTIF('Журнал выполнения'!$H$6:$H$405,$A21&amp;"|"&amp;TEXT(DATE(Год,8,1),"YYYYMM"))&gt;0,"В",IF(EOMONTH(DATE(Год,8,1),0)&lt;ОтчДата,"Х","П")))</f>
        <v/>
      </c>
      <c r="AJ21">
        <f>IF(J21="","",IF(COUNTIF('Журнал выполнения'!$H$6:$H$405,$A21&amp;"|"&amp;TEXT(DATE(Год,9,1),"YYYYMM"))&gt;0,"В",IF(EOMONTH(DATE(Год,9,1),0)&lt;ОтчДата,"Х","П")))</f>
        <v/>
      </c>
      <c r="AK21">
        <f>IF(K21="","",IF(COUNTIF('Журнал выполнения'!$H$6:$H$405,$A21&amp;"|"&amp;TEXT(DATE(Год,10,1),"YYYYMM"))&gt;0,"В",IF(EOMONTH(DATE(Год,10,1),0)&lt;ОтчДата,"Х","П")))</f>
        <v/>
      </c>
      <c r="AL21">
        <f>IF(L21="","",IF(COUNTIF('Журнал выполнения'!$H$6:$H$405,$A21&amp;"|"&amp;TEXT(DATE(Год,11,1),"YYYYMM"))&gt;0,"В",IF(EOMONTH(DATE(Год,11,1),0)&lt;ОтчДата,"Х","П")))</f>
        <v/>
      </c>
      <c r="AM21">
        <f>IF(M21="","",IF(COUNTIF('Журнал выполнения'!$H$6:$H$405,$A21&amp;"|"&amp;TEXT(DATE(Год,12,1),"YYYYMM"))&gt;0,"В",IF(EOMONTH(DATE(Год,12,1),0)&lt;ОтчДата,"Х","П")))</f>
        <v/>
      </c>
    </row>
    <row r="22">
      <c r="A22">
        <f>Оборудование!A22</f>
        <v/>
      </c>
      <c r="B22">
        <f>IF(Оборудование!$B22="","",IF(AND(N(Оборудование!P22)&gt;0,ISNUMBER(Оборудование!R22),((Год*12+1)-(YEAR(Оборудование!R22)*12+MONTH(Оборудование!R22)))&gt;0,MOD(((Год*12+1)-(YEAR(Оборудование!R22)*12+MONTH(Оборудование!R22))),MAX(1,N(Оборудование!P22)))=0),"К",IF(AND(N(Оборудование!M22)&gt;0,ISNUMBER(Оборудование!O22),((Год*12+1)-(YEAR(Оборудование!O22)*12+MONTH(Оборудование!O22)))&gt;0,MOD(((Год*12+1)-(YEAR(Оборудование!O22)*12+MONTH(Оборудование!O22))),MAX(1,N(Оборудование!M22)))=0),"Т",IF(AND(N(Оборудование!J22)&gt;0,ISNUMBER(Оборудование!L22),((Год*12+1)-(YEAR(Оборудование!L22)*12+MONTH(Оборудование!L22)))&gt;0,MOD(((Год*12+1)-(YEAR(Оборудование!L22)*12+MONTH(Оборудование!L22))),MAX(1,N(Оборудование!J22)))=0),"ТО",""))))</f>
        <v/>
      </c>
      <c r="C22">
        <f>IF(Оборудование!$B22="","",IF(AND(N(Оборудование!P22)&gt;0,ISNUMBER(Оборудование!R22),((Год*12+2)-(YEAR(Оборудование!R22)*12+MONTH(Оборудование!R22)))&gt;0,MOD(((Год*12+2)-(YEAR(Оборудование!R22)*12+MONTH(Оборудование!R22))),MAX(1,N(Оборудование!P22)))=0),"К",IF(AND(N(Оборудование!M22)&gt;0,ISNUMBER(Оборудование!O22),((Год*12+2)-(YEAR(Оборудование!O22)*12+MONTH(Оборудование!O22)))&gt;0,MOD(((Год*12+2)-(YEAR(Оборудование!O22)*12+MONTH(Оборудование!O22))),MAX(1,N(Оборудование!M22)))=0),"Т",IF(AND(N(Оборудование!J22)&gt;0,ISNUMBER(Оборудование!L22),((Год*12+2)-(YEAR(Оборудование!L22)*12+MONTH(Оборудование!L22)))&gt;0,MOD(((Год*12+2)-(YEAR(Оборудование!L22)*12+MONTH(Оборудование!L22))),MAX(1,N(Оборудование!J22)))=0),"ТО",""))))</f>
        <v/>
      </c>
      <c r="D22">
        <f>IF(Оборудование!$B22="","",IF(AND(N(Оборудование!P22)&gt;0,ISNUMBER(Оборудование!R22),((Год*12+3)-(YEAR(Оборудование!R22)*12+MONTH(Оборудование!R22)))&gt;0,MOD(((Год*12+3)-(YEAR(Оборудование!R22)*12+MONTH(Оборудование!R22))),MAX(1,N(Оборудование!P22)))=0),"К",IF(AND(N(Оборудование!M22)&gt;0,ISNUMBER(Оборудование!O22),((Год*12+3)-(YEAR(Оборудование!O22)*12+MONTH(Оборудование!O22)))&gt;0,MOD(((Год*12+3)-(YEAR(Оборудование!O22)*12+MONTH(Оборудование!O22))),MAX(1,N(Оборудование!M22)))=0),"Т",IF(AND(N(Оборудование!J22)&gt;0,ISNUMBER(Оборудование!L22),((Год*12+3)-(YEAR(Оборудование!L22)*12+MONTH(Оборудование!L22)))&gt;0,MOD(((Год*12+3)-(YEAR(Оборудование!L22)*12+MONTH(Оборудование!L22))),MAX(1,N(Оборудование!J22)))=0),"ТО",""))))</f>
        <v/>
      </c>
      <c r="E22">
        <f>IF(Оборудование!$B22="","",IF(AND(N(Оборудование!P22)&gt;0,ISNUMBER(Оборудование!R22),((Год*12+4)-(YEAR(Оборудование!R22)*12+MONTH(Оборудование!R22)))&gt;0,MOD(((Год*12+4)-(YEAR(Оборудование!R22)*12+MONTH(Оборудование!R22))),MAX(1,N(Оборудование!P22)))=0),"К",IF(AND(N(Оборудование!M22)&gt;0,ISNUMBER(Оборудование!O22),((Год*12+4)-(YEAR(Оборудование!O22)*12+MONTH(Оборудование!O22)))&gt;0,MOD(((Год*12+4)-(YEAR(Оборудование!O22)*12+MONTH(Оборудование!O22))),MAX(1,N(Оборудование!M22)))=0),"Т",IF(AND(N(Оборудование!J22)&gt;0,ISNUMBER(Оборудование!L22),((Год*12+4)-(YEAR(Оборудование!L22)*12+MONTH(Оборудование!L22)))&gt;0,MOD(((Год*12+4)-(YEAR(Оборудование!L22)*12+MONTH(Оборудование!L22))),MAX(1,N(Оборудование!J22)))=0),"ТО",""))))</f>
        <v/>
      </c>
      <c r="F22">
        <f>IF(Оборудование!$B22="","",IF(AND(N(Оборудование!P22)&gt;0,ISNUMBER(Оборудование!R22),((Год*12+5)-(YEAR(Оборудование!R22)*12+MONTH(Оборудование!R22)))&gt;0,MOD(((Год*12+5)-(YEAR(Оборудование!R22)*12+MONTH(Оборудование!R22))),MAX(1,N(Оборудование!P22)))=0),"К",IF(AND(N(Оборудование!M22)&gt;0,ISNUMBER(Оборудование!O22),((Год*12+5)-(YEAR(Оборудование!O22)*12+MONTH(Оборудование!O22)))&gt;0,MOD(((Год*12+5)-(YEAR(Оборудование!O22)*12+MONTH(Оборудование!O22))),MAX(1,N(Оборудование!M22)))=0),"Т",IF(AND(N(Оборудование!J22)&gt;0,ISNUMBER(Оборудование!L22),((Год*12+5)-(YEAR(Оборудование!L22)*12+MONTH(Оборудование!L22)))&gt;0,MOD(((Год*12+5)-(YEAR(Оборудование!L22)*12+MONTH(Оборудование!L22))),MAX(1,N(Оборудование!J22)))=0),"ТО",""))))</f>
        <v/>
      </c>
      <c r="G22">
        <f>IF(Оборудование!$B22="","",IF(AND(N(Оборудование!P22)&gt;0,ISNUMBER(Оборудование!R22),((Год*12+6)-(YEAR(Оборудование!R22)*12+MONTH(Оборудование!R22)))&gt;0,MOD(((Год*12+6)-(YEAR(Оборудование!R22)*12+MONTH(Оборудование!R22))),MAX(1,N(Оборудование!P22)))=0),"К",IF(AND(N(Оборудование!M22)&gt;0,ISNUMBER(Оборудование!O22),((Год*12+6)-(YEAR(Оборудование!O22)*12+MONTH(Оборудование!O22)))&gt;0,MOD(((Год*12+6)-(YEAR(Оборудование!O22)*12+MONTH(Оборудование!O22))),MAX(1,N(Оборудование!M22)))=0),"Т",IF(AND(N(Оборудование!J22)&gt;0,ISNUMBER(Оборудование!L22),((Год*12+6)-(YEAR(Оборудование!L22)*12+MONTH(Оборудование!L22)))&gt;0,MOD(((Год*12+6)-(YEAR(Оборудование!L22)*12+MONTH(Оборудование!L22))),MAX(1,N(Оборудование!J22)))=0),"ТО",""))))</f>
        <v/>
      </c>
      <c r="H22">
        <f>IF(Оборудование!$B22="","",IF(AND(N(Оборудование!P22)&gt;0,ISNUMBER(Оборудование!R22),((Год*12+7)-(YEAR(Оборудование!R22)*12+MONTH(Оборудование!R22)))&gt;0,MOD(((Год*12+7)-(YEAR(Оборудование!R22)*12+MONTH(Оборудование!R22))),MAX(1,N(Оборудование!P22)))=0),"К",IF(AND(N(Оборудование!M22)&gt;0,ISNUMBER(Оборудование!O22),((Год*12+7)-(YEAR(Оборудование!O22)*12+MONTH(Оборудование!O22)))&gt;0,MOD(((Год*12+7)-(YEAR(Оборудование!O22)*12+MONTH(Оборудование!O22))),MAX(1,N(Оборудование!M22)))=0),"Т",IF(AND(N(Оборудование!J22)&gt;0,ISNUMBER(Оборудование!L22),((Год*12+7)-(YEAR(Оборудование!L22)*12+MONTH(Оборудование!L22)))&gt;0,MOD(((Год*12+7)-(YEAR(Оборудование!L22)*12+MONTH(Оборудование!L22))),MAX(1,N(Оборудование!J22)))=0),"ТО",""))))</f>
        <v/>
      </c>
      <c r="I22">
        <f>IF(Оборудование!$B22="","",IF(AND(N(Оборудование!P22)&gt;0,ISNUMBER(Оборудование!R22),((Год*12+8)-(YEAR(Оборудование!R22)*12+MONTH(Оборудование!R22)))&gt;0,MOD(((Год*12+8)-(YEAR(Оборудование!R22)*12+MONTH(Оборудование!R22))),MAX(1,N(Оборудование!P22)))=0),"К",IF(AND(N(Оборудование!M22)&gt;0,ISNUMBER(Оборудование!O22),((Год*12+8)-(YEAR(Оборудование!O22)*12+MONTH(Оборудование!O22)))&gt;0,MOD(((Год*12+8)-(YEAR(Оборудование!O22)*12+MONTH(Оборудование!O22))),MAX(1,N(Оборудование!M22)))=0),"Т",IF(AND(N(Оборудование!J22)&gt;0,ISNUMBER(Оборудование!L22),((Год*12+8)-(YEAR(Оборудование!L22)*12+MONTH(Оборудование!L22)))&gt;0,MOD(((Год*12+8)-(YEAR(Оборудование!L22)*12+MONTH(Оборудование!L22))),MAX(1,N(Оборудование!J22)))=0),"ТО",""))))</f>
        <v/>
      </c>
      <c r="J22">
        <f>IF(Оборудование!$B22="","",IF(AND(N(Оборудование!P22)&gt;0,ISNUMBER(Оборудование!R22),((Год*12+9)-(YEAR(Оборудование!R22)*12+MONTH(Оборудование!R22)))&gt;0,MOD(((Год*12+9)-(YEAR(Оборудование!R22)*12+MONTH(Оборудование!R22))),MAX(1,N(Оборудование!P22)))=0),"К",IF(AND(N(Оборудование!M22)&gt;0,ISNUMBER(Оборудование!O22),((Год*12+9)-(YEAR(Оборудование!O22)*12+MONTH(Оборудование!O22)))&gt;0,MOD(((Год*12+9)-(YEAR(Оборудование!O22)*12+MONTH(Оборудование!O22))),MAX(1,N(Оборудование!M22)))=0),"Т",IF(AND(N(Оборудование!J22)&gt;0,ISNUMBER(Оборудование!L22),((Год*12+9)-(YEAR(Оборудование!L22)*12+MONTH(Оборудование!L22)))&gt;0,MOD(((Год*12+9)-(YEAR(Оборудование!L22)*12+MONTH(Оборудование!L22))),MAX(1,N(Оборудование!J22)))=0),"ТО",""))))</f>
        <v/>
      </c>
      <c r="K22">
        <f>IF(Оборудование!$B22="","",IF(AND(N(Оборудование!P22)&gt;0,ISNUMBER(Оборудование!R22),((Год*12+10)-(YEAR(Оборудование!R22)*12+MONTH(Оборудование!R22)))&gt;0,MOD(((Год*12+10)-(YEAR(Оборудование!R22)*12+MONTH(Оборудование!R22))),MAX(1,N(Оборудование!P22)))=0),"К",IF(AND(N(Оборудование!M22)&gt;0,ISNUMBER(Оборудование!O22),((Год*12+10)-(YEAR(Оборудование!O22)*12+MONTH(Оборудование!O22)))&gt;0,MOD(((Год*12+10)-(YEAR(Оборудование!O22)*12+MONTH(Оборудование!O22))),MAX(1,N(Оборудование!M22)))=0),"Т",IF(AND(N(Оборудование!J22)&gt;0,ISNUMBER(Оборудование!L22),((Год*12+10)-(YEAR(Оборудование!L22)*12+MONTH(Оборудование!L22)))&gt;0,MOD(((Год*12+10)-(YEAR(Оборудование!L22)*12+MONTH(Оборудование!L22))),MAX(1,N(Оборудование!J22)))=0),"ТО",""))))</f>
        <v/>
      </c>
      <c r="L22">
        <f>IF(Оборудование!$B22="","",IF(AND(N(Оборудование!P22)&gt;0,ISNUMBER(Оборудование!R22),((Год*12+11)-(YEAR(Оборудование!R22)*12+MONTH(Оборудование!R22)))&gt;0,MOD(((Год*12+11)-(YEAR(Оборудование!R22)*12+MONTH(Оборудование!R22))),MAX(1,N(Оборудование!P22)))=0),"К",IF(AND(N(Оборудование!M22)&gt;0,ISNUMBER(Оборудование!O22),((Год*12+11)-(YEAR(Оборудование!O22)*12+MONTH(Оборудование!O22)))&gt;0,MOD(((Год*12+11)-(YEAR(Оборудование!O22)*12+MONTH(Оборудование!O22))),MAX(1,N(Оборудование!M22)))=0),"Т",IF(AND(N(Оборудование!J22)&gt;0,ISNUMBER(Оборудование!L22),((Год*12+11)-(YEAR(Оборудование!L22)*12+MONTH(Оборудование!L22)))&gt;0,MOD(((Год*12+11)-(YEAR(Оборудование!L22)*12+MONTH(Оборудование!L22))),MAX(1,N(Оборудование!J22)))=0),"ТО",""))))</f>
        <v/>
      </c>
      <c r="M22">
        <f>IF(Оборудование!$B22="","",IF(AND(N(Оборудование!P22)&gt;0,ISNUMBER(Оборудование!R22),((Год*12+12)-(YEAR(Оборудование!R22)*12+MONTH(Оборудование!R22)))&gt;0,MOD(((Год*12+12)-(YEAR(Оборудование!R22)*12+MONTH(Оборудование!R22))),MAX(1,N(Оборудование!P22)))=0),"К",IF(AND(N(Оборудование!M22)&gt;0,ISNUMBER(Оборудование!O22),((Год*12+12)-(YEAR(Оборудование!O22)*12+MONTH(Оборудование!O22)))&gt;0,MOD(((Год*12+12)-(YEAR(Оборудование!O22)*12+MONTH(Оборудование!O22))),MAX(1,N(Оборудование!M22)))=0),"Т",IF(AND(N(Оборудование!J22)&gt;0,ISNUMBER(Оборудование!L22),((Год*12+12)-(YEAR(Оборудование!L22)*12+MONTH(Оборудование!L22)))&gt;0,MOD(((Год*12+12)-(YEAR(Оборудование!L22)*12+MONTH(Оборудование!L22))),MAX(1,N(Оборудование!J22)))=0),"ТО",""))))</f>
        <v/>
      </c>
      <c r="O22">
        <f>IF(B22="",0,IF(B22="К",N(Оборудование!$Q22),IF(B22="Т",N(Оборудование!$N22),N(Оборудование!$K22))))</f>
        <v/>
      </c>
      <c r="P22">
        <f>IF(C22="",0,IF(C22="К",N(Оборудование!$Q22),IF(C22="Т",N(Оборудование!$N22),N(Оборудование!$K22))))</f>
        <v/>
      </c>
      <c r="Q22">
        <f>IF(D22="",0,IF(D22="К",N(Оборудование!$Q22),IF(D22="Т",N(Оборудование!$N22),N(Оборудование!$K22))))</f>
        <v/>
      </c>
      <c r="R22">
        <f>IF(E22="",0,IF(E22="К",N(Оборудование!$Q22),IF(E22="Т",N(Оборудование!$N22),N(Оборудование!$K22))))</f>
        <v/>
      </c>
      <c r="S22">
        <f>IF(F22="",0,IF(F22="К",N(Оборудование!$Q22),IF(F22="Т",N(Оборудование!$N22),N(Оборудование!$K22))))</f>
        <v/>
      </c>
      <c r="T22">
        <f>IF(G22="",0,IF(G22="К",N(Оборудование!$Q22),IF(G22="Т",N(Оборудование!$N22),N(Оборудование!$K22))))</f>
        <v/>
      </c>
      <c r="U22">
        <f>IF(H22="",0,IF(H22="К",N(Оборудование!$Q22),IF(H22="Т",N(Оборудование!$N22),N(Оборудование!$K22))))</f>
        <v/>
      </c>
      <c r="V22">
        <f>IF(I22="",0,IF(I22="К",N(Оборудование!$Q22),IF(I22="Т",N(Оборудование!$N22),N(Оборудование!$K22))))</f>
        <v/>
      </c>
      <c r="W22">
        <f>IF(J22="",0,IF(J22="К",N(Оборудование!$Q22),IF(J22="Т",N(Оборудование!$N22),N(Оборудование!$K22))))</f>
        <v/>
      </c>
      <c r="X22">
        <f>IF(K22="",0,IF(K22="К",N(Оборудование!$Q22),IF(K22="Т",N(Оборудование!$N22),N(Оборудование!$K22))))</f>
        <v/>
      </c>
      <c r="Y22">
        <f>IF(L22="",0,IF(L22="К",N(Оборудование!$Q22),IF(L22="Т",N(Оборудование!$N22),N(Оборудование!$K22))))</f>
        <v/>
      </c>
      <c r="Z22">
        <f>IF(M22="",0,IF(M22="К",N(Оборудование!$Q22),IF(M22="Т",N(Оборудование!$N22),N(Оборудование!$K22))))</f>
        <v/>
      </c>
      <c r="AB22">
        <f>IF(B22="","",IF(COUNTIF('Журнал выполнения'!$H$6:$H$405,$A22&amp;"|"&amp;TEXT(DATE(Год,1,1),"YYYYMM"))&gt;0,"В",IF(EOMONTH(DATE(Год,1,1),0)&lt;ОтчДата,"Х","П")))</f>
        <v/>
      </c>
      <c r="AC22">
        <f>IF(C22="","",IF(COUNTIF('Журнал выполнения'!$H$6:$H$405,$A22&amp;"|"&amp;TEXT(DATE(Год,2,1),"YYYYMM"))&gt;0,"В",IF(EOMONTH(DATE(Год,2,1),0)&lt;ОтчДата,"Х","П")))</f>
        <v/>
      </c>
      <c r="AD22">
        <f>IF(D22="","",IF(COUNTIF('Журнал выполнения'!$H$6:$H$405,$A22&amp;"|"&amp;TEXT(DATE(Год,3,1),"YYYYMM"))&gt;0,"В",IF(EOMONTH(DATE(Год,3,1),0)&lt;ОтчДата,"Х","П")))</f>
        <v/>
      </c>
      <c r="AE22">
        <f>IF(E22="","",IF(COUNTIF('Журнал выполнения'!$H$6:$H$405,$A22&amp;"|"&amp;TEXT(DATE(Год,4,1),"YYYYMM"))&gt;0,"В",IF(EOMONTH(DATE(Год,4,1),0)&lt;ОтчДата,"Х","П")))</f>
        <v/>
      </c>
      <c r="AF22">
        <f>IF(F22="","",IF(COUNTIF('Журнал выполнения'!$H$6:$H$405,$A22&amp;"|"&amp;TEXT(DATE(Год,5,1),"YYYYMM"))&gt;0,"В",IF(EOMONTH(DATE(Год,5,1),0)&lt;ОтчДата,"Х","П")))</f>
        <v/>
      </c>
      <c r="AG22">
        <f>IF(G22="","",IF(COUNTIF('Журнал выполнения'!$H$6:$H$405,$A22&amp;"|"&amp;TEXT(DATE(Год,6,1),"YYYYMM"))&gt;0,"В",IF(EOMONTH(DATE(Год,6,1),0)&lt;ОтчДата,"Х","П")))</f>
        <v/>
      </c>
      <c r="AH22">
        <f>IF(H22="","",IF(COUNTIF('Журнал выполнения'!$H$6:$H$405,$A22&amp;"|"&amp;TEXT(DATE(Год,7,1),"YYYYMM"))&gt;0,"В",IF(EOMONTH(DATE(Год,7,1),0)&lt;ОтчДата,"Х","П")))</f>
        <v/>
      </c>
      <c r="AI22">
        <f>IF(I22="","",IF(COUNTIF('Журнал выполнения'!$H$6:$H$405,$A22&amp;"|"&amp;TEXT(DATE(Год,8,1),"YYYYMM"))&gt;0,"В",IF(EOMONTH(DATE(Год,8,1),0)&lt;ОтчДата,"Х","П")))</f>
        <v/>
      </c>
      <c r="AJ22">
        <f>IF(J22="","",IF(COUNTIF('Журнал выполнения'!$H$6:$H$405,$A22&amp;"|"&amp;TEXT(DATE(Год,9,1),"YYYYMM"))&gt;0,"В",IF(EOMONTH(DATE(Год,9,1),0)&lt;ОтчДата,"Х","П")))</f>
        <v/>
      </c>
      <c r="AK22">
        <f>IF(K22="","",IF(COUNTIF('Журнал выполнения'!$H$6:$H$405,$A22&amp;"|"&amp;TEXT(DATE(Год,10,1),"YYYYMM"))&gt;0,"В",IF(EOMONTH(DATE(Год,10,1),0)&lt;ОтчДата,"Х","П")))</f>
        <v/>
      </c>
      <c r="AL22">
        <f>IF(L22="","",IF(COUNTIF('Журнал выполнения'!$H$6:$H$405,$A22&amp;"|"&amp;TEXT(DATE(Год,11,1),"YYYYMM"))&gt;0,"В",IF(EOMONTH(DATE(Год,11,1),0)&lt;ОтчДата,"Х","П")))</f>
        <v/>
      </c>
      <c r="AM22">
        <f>IF(M22="","",IF(COUNTIF('Журнал выполнения'!$H$6:$H$405,$A22&amp;"|"&amp;TEXT(DATE(Год,12,1),"YYYYMM"))&gt;0,"В",IF(EOMONTH(DATE(Год,12,1),0)&lt;ОтчДата,"Х","П")))</f>
        <v/>
      </c>
    </row>
    <row r="23">
      <c r="A23">
        <f>Оборудование!A23</f>
        <v/>
      </c>
      <c r="B23">
        <f>IF(Оборудование!$B23="","",IF(AND(N(Оборудование!P23)&gt;0,ISNUMBER(Оборудование!R23),((Год*12+1)-(YEAR(Оборудование!R23)*12+MONTH(Оборудование!R23)))&gt;0,MOD(((Год*12+1)-(YEAR(Оборудование!R23)*12+MONTH(Оборудование!R23))),MAX(1,N(Оборудование!P23)))=0),"К",IF(AND(N(Оборудование!M23)&gt;0,ISNUMBER(Оборудование!O23),((Год*12+1)-(YEAR(Оборудование!O23)*12+MONTH(Оборудование!O23)))&gt;0,MOD(((Год*12+1)-(YEAR(Оборудование!O23)*12+MONTH(Оборудование!O23))),MAX(1,N(Оборудование!M23)))=0),"Т",IF(AND(N(Оборудование!J23)&gt;0,ISNUMBER(Оборудование!L23),((Год*12+1)-(YEAR(Оборудование!L23)*12+MONTH(Оборудование!L23)))&gt;0,MOD(((Год*12+1)-(YEAR(Оборудование!L23)*12+MONTH(Оборудование!L23))),MAX(1,N(Оборудование!J23)))=0),"ТО",""))))</f>
        <v/>
      </c>
      <c r="C23">
        <f>IF(Оборудование!$B23="","",IF(AND(N(Оборудование!P23)&gt;0,ISNUMBER(Оборудование!R23),((Год*12+2)-(YEAR(Оборудование!R23)*12+MONTH(Оборудование!R23)))&gt;0,MOD(((Год*12+2)-(YEAR(Оборудование!R23)*12+MONTH(Оборудование!R23))),MAX(1,N(Оборудование!P23)))=0),"К",IF(AND(N(Оборудование!M23)&gt;0,ISNUMBER(Оборудование!O23),((Год*12+2)-(YEAR(Оборудование!O23)*12+MONTH(Оборудование!O23)))&gt;0,MOD(((Год*12+2)-(YEAR(Оборудование!O23)*12+MONTH(Оборудование!O23))),MAX(1,N(Оборудование!M23)))=0),"Т",IF(AND(N(Оборудование!J23)&gt;0,ISNUMBER(Оборудование!L23),((Год*12+2)-(YEAR(Оборудование!L23)*12+MONTH(Оборудование!L23)))&gt;0,MOD(((Год*12+2)-(YEAR(Оборудование!L23)*12+MONTH(Оборудование!L23))),MAX(1,N(Оборудование!J23)))=0),"ТО",""))))</f>
        <v/>
      </c>
      <c r="D23">
        <f>IF(Оборудование!$B23="","",IF(AND(N(Оборудование!P23)&gt;0,ISNUMBER(Оборудование!R23),((Год*12+3)-(YEAR(Оборудование!R23)*12+MONTH(Оборудование!R23)))&gt;0,MOD(((Год*12+3)-(YEAR(Оборудование!R23)*12+MONTH(Оборудование!R23))),MAX(1,N(Оборудование!P23)))=0),"К",IF(AND(N(Оборудование!M23)&gt;0,ISNUMBER(Оборудование!O23),((Год*12+3)-(YEAR(Оборудование!O23)*12+MONTH(Оборудование!O23)))&gt;0,MOD(((Год*12+3)-(YEAR(Оборудование!O23)*12+MONTH(Оборудование!O23))),MAX(1,N(Оборудование!M23)))=0),"Т",IF(AND(N(Оборудование!J23)&gt;0,ISNUMBER(Оборудование!L23),((Год*12+3)-(YEAR(Оборудование!L23)*12+MONTH(Оборудование!L23)))&gt;0,MOD(((Год*12+3)-(YEAR(Оборудование!L23)*12+MONTH(Оборудование!L23))),MAX(1,N(Оборудование!J23)))=0),"ТО",""))))</f>
        <v/>
      </c>
      <c r="E23">
        <f>IF(Оборудование!$B23="","",IF(AND(N(Оборудование!P23)&gt;0,ISNUMBER(Оборудование!R23),((Год*12+4)-(YEAR(Оборудование!R23)*12+MONTH(Оборудование!R23)))&gt;0,MOD(((Год*12+4)-(YEAR(Оборудование!R23)*12+MONTH(Оборудование!R23))),MAX(1,N(Оборудование!P23)))=0),"К",IF(AND(N(Оборудование!M23)&gt;0,ISNUMBER(Оборудование!O23),((Год*12+4)-(YEAR(Оборудование!O23)*12+MONTH(Оборудование!O23)))&gt;0,MOD(((Год*12+4)-(YEAR(Оборудование!O23)*12+MONTH(Оборудование!O23))),MAX(1,N(Оборудование!M23)))=0),"Т",IF(AND(N(Оборудование!J23)&gt;0,ISNUMBER(Оборудование!L23),((Год*12+4)-(YEAR(Оборудование!L23)*12+MONTH(Оборудование!L23)))&gt;0,MOD(((Год*12+4)-(YEAR(Оборудование!L23)*12+MONTH(Оборудование!L23))),MAX(1,N(Оборудование!J23)))=0),"ТО",""))))</f>
        <v/>
      </c>
      <c r="F23">
        <f>IF(Оборудование!$B23="","",IF(AND(N(Оборудование!P23)&gt;0,ISNUMBER(Оборудование!R23),((Год*12+5)-(YEAR(Оборудование!R23)*12+MONTH(Оборудование!R23)))&gt;0,MOD(((Год*12+5)-(YEAR(Оборудование!R23)*12+MONTH(Оборудование!R23))),MAX(1,N(Оборудование!P23)))=0),"К",IF(AND(N(Оборудование!M23)&gt;0,ISNUMBER(Оборудование!O23),((Год*12+5)-(YEAR(Оборудование!O23)*12+MONTH(Оборудование!O23)))&gt;0,MOD(((Год*12+5)-(YEAR(Оборудование!O23)*12+MONTH(Оборудование!O23))),MAX(1,N(Оборудование!M23)))=0),"Т",IF(AND(N(Оборудование!J23)&gt;0,ISNUMBER(Оборудование!L23),((Год*12+5)-(YEAR(Оборудование!L23)*12+MONTH(Оборудование!L23)))&gt;0,MOD(((Год*12+5)-(YEAR(Оборудование!L23)*12+MONTH(Оборудование!L23))),MAX(1,N(Оборудование!J23)))=0),"ТО",""))))</f>
        <v/>
      </c>
      <c r="G23">
        <f>IF(Оборудование!$B23="","",IF(AND(N(Оборудование!P23)&gt;0,ISNUMBER(Оборудование!R23),((Год*12+6)-(YEAR(Оборудование!R23)*12+MONTH(Оборудование!R23)))&gt;0,MOD(((Год*12+6)-(YEAR(Оборудование!R23)*12+MONTH(Оборудование!R23))),MAX(1,N(Оборудование!P23)))=0),"К",IF(AND(N(Оборудование!M23)&gt;0,ISNUMBER(Оборудование!O23),((Год*12+6)-(YEAR(Оборудование!O23)*12+MONTH(Оборудование!O23)))&gt;0,MOD(((Год*12+6)-(YEAR(Оборудование!O23)*12+MONTH(Оборудование!O23))),MAX(1,N(Оборудование!M23)))=0),"Т",IF(AND(N(Оборудование!J23)&gt;0,ISNUMBER(Оборудование!L23),((Год*12+6)-(YEAR(Оборудование!L23)*12+MONTH(Оборудование!L23)))&gt;0,MOD(((Год*12+6)-(YEAR(Оборудование!L23)*12+MONTH(Оборудование!L23))),MAX(1,N(Оборудование!J23)))=0),"ТО",""))))</f>
        <v/>
      </c>
      <c r="H23">
        <f>IF(Оборудование!$B23="","",IF(AND(N(Оборудование!P23)&gt;0,ISNUMBER(Оборудование!R23),((Год*12+7)-(YEAR(Оборудование!R23)*12+MONTH(Оборудование!R23)))&gt;0,MOD(((Год*12+7)-(YEAR(Оборудование!R23)*12+MONTH(Оборудование!R23))),MAX(1,N(Оборудование!P23)))=0),"К",IF(AND(N(Оборудование!M23)&gt;0,ISNUMBER(Оборудование!O23),((Год*12+7)-(YEAR(Оборудование!O23)*12+MONTH(Оборудование!O23)))&gt;0,MOD(((Год*12+7)-(YEAR(Оборудование!O23)*12+MONTH(Оборудование!O23))),MAX(1,N(Оборудование!M23)))=0),"Т",IF(AND(N(Оборудование!J23)&gt;0,ISNUMBER(Оборудование!L23),((Год*12+7)-(YEAR(Оборудование!L23)*12+MONTH(Оборудование!L23)))&gt;0,MOD(((Год*12+7)-(YEAR(Оборудование!L23)*12+MONTH(Оборудование!L23))),MAX(1,N(Оборудование!J23)))=0),"ТО",""))))</f>
        <v/>
      </c>
      <c r="I23">
        <f>IF(Оборудование!$B23="","",IF(AND(N(Оборудование!P23)&gt;0,ISNUMBER(Оборудование!R23),((Год*12+8)-(YEAR(Оборудование!R23)*12+MONTH(Оборудование!R23)))&gt;0,MOD(((Год*12+8)-(YEAR(Оборудование!R23)*12+MONTH(Оборудование!R23))),MAX(1,N(Оборудование!P23)))=0),"К",IF(AND(N(Оборудование!M23)&gt;0,ISNUMBER(Оборудование!O23),((Год*12+8)-(YEAR(Оборудование!O23)*12+MONTH(Оборудование!O23)))&gt;0,MOD(((Год*12+8)-(YEAR(Оборудование!O23)*12+MONTH(Оборудование!O23))),MAX(1,N(Оборудование!M23)))=0),"Т",IF(AND(N(Оборудование!J23)&gt;0,ISNUMBER(Оборудование!L23),((Год*12+8)-(YEAR(Оборудование!L23)*12+MONTH(Оборудование!L23)))&gt;0,MOD(((Год*12+8)-(YEAR(Оборудование!L23)*12+MONTH(Оборудование!L23))),MAX(1,N(Оборудование!J23)))=0),"ТО",""))))</f>
        <v/>
      </c>
      <c r="J23">
        <f>IF(Оборудование!$B23="","",IF(AND(N(Оборудование!P23)&gt;0,ISNUMBER(Оборудование!R23),((Год*12+9)-(YEAR(Оборудование!R23)*12+MONTH(Оборудование!R23)))&gt;0,MOD(((Год*12+9)-(YEAR(Оборудование!R23)*12+MONTH(Оборудование!R23))),MAX(1,N(Оборудование!P23)))=0),"К",IF(AND(N(Оборудование!M23)&gt;0,ISNUMBER(Оборудование!O23),((Год*12+9)-(YEAR(Оборудование!O23)*12+MONTH(Оборудование!O23)))&gt;0,MOD(((Год*12+9)-(YEAR(Оборудование!O23)*12+MONTH(Оборудование!O23))),MAX(1,N(Оборудование!M23)))=0),"Т",IF(AND(N(Оборудование!J23)&gt;0,ISNUMBER(Оборудование!L23),((Год*12+9)-(YEAR(Оборудование!L23)*12+MONTH(Оборудование!L23)))&gt;0,MOD(((Год*12+9)-(YEAR(Оборудование!L23)*12+MONTH(Оборудование!L23))),MAX(1,N(Оборудование!J23)))=0),"ТО",""))))</f>
        <v/>
      </c>
      <c r="K23">
        <f>IF(Оборудование!$B23="","",IF(AND(N(Оборудование!P23)&gt;0,ISNUMBER(Оборудование!R23),((Год*12+10)-(YEAR(Оборудование!R23)*12+MONTH(Оборудование!R23)))&gt;0,MOD(((Год*12+10)-(YEAR(Оборудование!R23)*12+MONTH(Оборудование!R23))),MAX(1,N(Оборудование!P23)))=0),"К",IF(AND(N(Оборудование!M23)&gt;0,ISNUMBER(Оборудование!O23),((Год*12+10)-(YEAR(Оборудование!O23)*12+MONTH(Оборудование!O23)))&gt;0,MOD(((Год*12+10)-(YEAR(Оборудование!O23)*12+MONTH(Оборудование!O23))),MAX(1,N(Оборудование!M23)))=0),"Т",IF(AND(N(Оборудование!J23)&gt;0,ISNUMBER(Оборудование!L23),((Год*12+10)-(YEAR(Оборудование!L23)*12+MONTH(Оборудование!L23)))&gt;0,MOD(((Год*12+10)-(YEAR(Оборудование!L23)*12+MONTH(Оборудование!L23))),MAX(1,N(Оборудование!J23)))=0),"ТО",""))))</f>
        <v/>
      </c>
      <c r="L23">
        <f>IF(Оборудование!$B23="","",IF(AND(N(Оборудование!P23)&gt;0,ISNUMBER(Оборудование!R23),((Год*12+11)-(YEAR(Оборудование!R23)*12+MONTH(Оборудование!R23)))&gt;0,MOD(((Год*12+11)-(YEAR(Оборудование!R23)*12+MONTH(Оборудование!R23))),MAX(1,N(Оборудование!P23)))=0),"К",IF(AND(N(Оборудование!M23)&gt;0,ISNUMBER(Оборудование!O23),((Год*12+11)-(YEAR(Оборудование!O23)*12+MONTH(Оборудование!O23)))&gt;0,MOD(((Год*12+11)-(YEAR(Оборудование!O23)*12+MONTH(Оборудование!O23))),MAX(1,N(Оборудование!M23)))=0),"Т",IF(AND(N(Оборудование!J23)&gt;0,ISNUMBER(Оборудование!L23),((Год*12+11)-(YEAR(Оборудование!L23)*12+MONTH(Оборудование!L23)))&gt;0,MOD(((Год*12+11)-(YEAR(Оборудование!L23)*12+MONTH(Оборудование!L23))),MAX(1,N(Оборудование!J23)))=0),"ТО",""))))</f>
        <v/>
      </c>
      <c r="M23">
        <f>IF(Оборудование!$B23="","",IF(AND(N(Оборудование!P23)&gt;0,ISNUMBER(Оборудование!R23),((Год*12+12)-(YEAR(Оборудование!R23)*12+MONTH(Оборудование!R23)))&gt;0,MOD(((Год*12+12)-(YEAR(Оборудование!R23)*12+MONTH(Оборудование!R23))),MAX(1,N(Оборудование!P23)))=0),"К",IF(AND(N(Оборудование!M23)&gt;0,ISNUMBER(Оборудование!O23),((Год*12+12)-(YEAR(Оборудование!O23)*12+MONTH(Оборудование!O23)))&gt;0,MOD(((Год*12+12)-(YEAR(Оборудование!O23)*12+MONTH(Оборудование!O23))),MAX(1,N(Оборудование!M23)))=0),"Т",IF(AND(N(Оборудование!J23)&gt;0,ISNUMBER(Оборудование!L23),((Год*12+12)-(YEAR(Оборудование!L23)*12+MONTH(Оборудование!L23)))&gt;0,MOD(((Год*12+12)-(YEAR(Оборудование!L23)*12+MONTH(Оборудование!L23))),MAX(1,N(Оборудование!J23)))=0),"ТО",""))))</f>
        <v/>
      </c>
      <c r="O23">
        <f>IF(B23="",0,IF(B23="К",N(Оборудование!$Q23),IF(B23="Т",N(Оборудование!$N23),N(Оборудование!$K23))))</f>
        <v/>
      </c>
      <c r="P23">
        <f>IF(C23="",0,IF(C23="К",N(Оборудование!$Q23),IF(C23="Т",N(Оборудование!$N23),N(Оборудование!$K23))))</f>
        <v/>
      </c>
      <c r="Q23">
        <f>IF(D23="",0,IF(D23="К",N(Оборудование!$Q23),IF(D23="Т",N(Оборудование!$N23),N(Оборудование!$K23))))</f>
        <v/>
      </c>
      <c r="R23">
        <f>IF(E23="",0,IF(E23="К",N(Оборудование!$Q23),IF(E23="Т",N(Оборудование!$N23),N(Оборудование!$K23))))</f>
        <v/>
      </c>
      <c r="S23">
        <f>IF(F23="",0,IF(F23="К",N(Оборудование!$Q23),IF(F23="Т",N(Оборудование!$N23),N(Оборудование!$K23))))</f>
        <v/>
      </c>
      <c r="T23">
        <f>IF(G23="",0,IF(G23="К",N(Оборудование!$Q23),IF(G23="Т",N(Оборудование!$N23),N(Оборудование!$K23))))</f>
        <v/>
      </c>
      <c r="U23">
        <f>IF(H23="",0,IF(H23="К",N(Оборудование!$Q23),IF(H23="Т",N(Оборудование!$N23),N(Оборудование!$K23))))</f>
        <v/>
      </c>
      <c r="V23">
        <f>IF(I23="",0,IF(I23="К",N(Оборудование!$Q23),IF(I23="Т",N(Оборудование!$N23),N(Оборудование!$K23))))</f>
        <v/>
      </c>
      <c r="W23">
        <f>IF(J23="",0,IF(J23="К",N(Оборудование!$Q23),IF(J23="Т",N(Оборудование!$N23),N(Оборудование!$K23))))</f>
        <v/>
      </c>
      <c r="X23">
        <f>IF(K23="",0,IF(K23="К",N(Оборудование!$Q23),IF(K23="Т",N(Оборудование!$N23),N(Оборудование!$K23))))</f>
        <v/>
      </c>
      <c r="Y23">
        <f>IF(L23="",0,IF(L23="К",N(Оборудование!$Q23),IF(L23="Т",N(Оборудование!$N23),N(Оборудование!$K23))))</f>
        <v/>
      </c>
      <c r="Z23">
        <f>IF(M23="",0,IF(M23="К",N(Оборудование!$Q23),IF(M23="Т",N(Оборудование!$N23),N(Оборудование!$K23))))</f>
        <v/>
      </c>
      <c r="AB23">
        <f>IF(B23="","",IF(COUNTIF('Журнал выполнения'!$H$6:$H$405,$A23&amp;"|"&amp;TEXT(DATE(Год,1,1),"YYYYMM"))&gt;0,"В",IF(EOMONTH(DATE(Год,1,1),0)&lt;ОтчДата,"Х","П")))</f>
        <v/>
      </c>
      <c r="AC23">
        <f>IF(C23="","",IF(COUNTIF('Журнал выполнения'!$H$6:$H$405,$A23&amp;"|"&amp;TEXT(DATE(Год,2,1),"YYYYMM"))&gt;0,"В",IF(EOMONTH(DATE(Год,2,1),0)&lt;ОтчДата,"Х","П")))</f>
        <v/>
      </c>
      <c r="AD23">
        <f>IF(D23="","",IF(COUNTIF('Журнал выполнения'!$H$6:$H$405,$A23&amp;"|"&amp;TEXT(DATE(Год,3,1),"YYYYMM"))&gt;0,"В",IF(EOMONTH(DATE(Год,3,1),0)&lt;ОтчДата,"Х","П")))</f>
        <v/>
      </c>
      <c r="AE23">
        <f>IF(E23="","",IF(COUNTIF('Журнал выполнения'!$H$6:$H$405,$A23&amp;"|"&amp;TEXT(DATE(Год,4,1),"YYYYMM"))&gt;0,"В",IF(EOMONTH(DATE(Год,4,1),0)&lt;ОтчДата,"Х","П")))</f>
        <v/>
      </c>
      <c r="AF23">
        <f>IF(F23="","",IF(COUNTIF('Журнал выполнения'!$H$6:$H$405,$A23&amp;"|"&amp;TEXT(DATE(Год,5,1),"YYYYMM"))&gt;0,"В",IF(EOMONTH(DATE(Год,5,1),0)&lt;ОтчДата,"Х","П")))</f>
        <v/>
      </c>
      <c r="AG23">
        <f>IF(G23="","",IF(COUNTIF('Журнал выполнения'!$H$6:$H$405,$A23&amp;"|"&amp;TEXT(DATE(Год,6,1),"YYYYMM"))&gt;0,"В",IF(EOMONTH(DATE(Год,6,1),0)&lt;ОтчДата,"Х","П")))</f>
        <v/>
      </c>
      <c r="AH23">
        <f>IF(H23="","",IF(COUNTIF('Журнал выполнения'!$H$6:$H$405,$A23&amp;"|"&amp;TEXT(DATE(Год,7,1),"YYYYMM"))&gt;0,"В",IF(EOMONTH(DATE(Год,7,1),0)&lt;ОтчДата,"Х","П")))</f>
        <v/>
      </c>
      <c r="AI23">
        <f>IF(I23="","",IF(COUNTIF('Журнал выполнения'!$H$6:$H$405,$A23&amp;"|"&amp;TEXT(DATE(Год,8,1),"YYYYMM"))&gt;0,"В",IF(EOMONTH(DATE(Год,8,1),0)&lt;ОтчДата,"Х","П")))</f>
        <v/>
      </c>
      <c r="AJ23">
        <f>IF(J23="","",IF(COUNTIF('Журнал выполнения'!$H$6:$H$405,$A23&amp;"|"&amp;TEXT(DATE(Год,9,1),"YYYYMM"))&gt;0,"В",IF(EOMONTH(DATE(Год,9,1),0)&lt;ОтчДата,"Х","П")))</f>
        <v/>
      </c>
      <c r="AK23">
        <f>IF(K23="","",IF(COUNTIF('Журнал выполнения'!$H$6:$H$405,$A23&amp;"|"&amp;TEXT(DATE(Год,10,1),"YYYYMM"))&gt;0,"В",IF(EOMONTH(DATE(Год,10,1),0)&lt;ОтчДата,"Х","П")))</f>
        <v/>
      </c>
      <c r="AL23">
        <f>IF(L23="","",IF(COUNTIF('Журнал выполнения'!$H$6:$H$405,$A23&amp;"|"&amp;TEXT(DATE(Год,11,1),"YYYYMM"))&gt;0,"В",IF(EOMONTH(DATE(Год,11,1),0)&lt;ОтчДата,"Х","П")))</f>
        <v/>
      </c>
      <c r="AM23">
        <f>IF(M23="","",IF(COUNTIF('Журнал выполнения'!$H$6:$H$405,$A23&amp;"|"&amp;TEXT(DATE(Год,12,1),"YYYYMM"))&gt;0,"В",IF(EOMONTH(DATE(Год,12,1),0)&lt;ОтчДата,"Х","П")))</f>
        <v/>
      </c>
    </row>
    <row r="24">
      <c r="A24">
        <f>Оборудование!A24</f>
        <v/>
      </c>
      <c r="B24">
        <f>IF(Оборудование!$B24="","",IF(AND(N(Оборудование!P24)&gt;0,ISNUMBER(Оборудование!R24),((Год*12+1)-(YEAR(Оборудование!R24)*12+MONTH(Оборудование!R24)))&gt;0,MOD(((Год*12+1)-(YEAR(Оборудование!R24)*12+MONTH(Оборудование!R24))),MAX(1,N(Оборудование!P24)))=0),"К",IF(AND(N(Оборудование!M24)&gt;0,ISNUMBER(Оборудование!O24),((Год*12+1)-(YEAR(Оборудование!O24)*12+MONTH(Оборудование!O24)))&gt;0,MOD(((Год*12+1)-(YEAR(Оборудование!O24)*12+MONTH(Оборудование!O24))),MAX(1,N(Оборудование!M24)))=0),"Т",IF(AND(N(Оборудование!J24)&gt;0,ISNUMBER(Оборудование!L24),((Год*12+1)-(YEAR(Оборудование!L24)*12+MONTH(Оборудование!L24)))&gt;0,MOD(((Год*12+1)-(YEAR(Оборудование!L24)*12+MONTH(Оборудование!L24))),MAX(1,N(Оборудование!J24)))=0),"ТО",""))))</f>
        <v/>
      </c>
      <c r="C24">
        <f>IF(Оборудование!$B24="","",IF(AND(N(Оборудование!P24)&gt;0,ISNUMBER(Оборудование!R24),((Год*12+2)-(YEAR(Оборудование!R24)*12+MONTH(Оборудование!R24)))&gt;0,MOD(((Год*12+2)-(YEAR(Оборудование!R24)*12+MONTH(Оборудование!R24))),MAX(1,N(Оборудование!P24)))=0),"К",IF(AND(N(Оборудование!M24)&gt;0,ISNUMBER(Оборудование!O24),((Год*12+2)-(YEAR(Оборудование!O24)*12+MONTH(Оборудование!O24)))&gt;0,MOD(((Год*12+2)-(YEAR(Оборудование!O24)*12+MONTH(Оборудование!O24))),MAX(1,N(Оборудование!M24)))=0),"Т",IF(AND(N(Оборудование!J24)&gt;0,ISNUMBER(Оборудование!L24),((Год*12+2)-(YEAR(Оборудование!L24)*12+MONTH(Оборудование!L24)))&gt;0,MOD(((Год*12+2)-(YEAR(Оборудование!L24)*12+MONTH(Оборудование!L24))),MAX(1,N(Оборудование!J24)))=0),"ТО",""))))</f>
        <v/>
      </c>
      <c r="D24">
        <f>IF(Оборудование!$B24="","",IF(AND(N(Оборудование!P24)&gt;0,ISNUMBER(Оборудование!R24),((Год*12+3)-(YEAR(Оборудование!R24)*12+MONTH(Оборудование!R24)))&gt;0,MOD(((Год*12+3)-(YEAR(Оборудование!R24)*12+MONTH(Оборудование!R24))),MAX(1,N(Оборудование!P24)))=0),"К",IF(AND(N(Оборудование!M24)&gt;0,ISNUMBER(Оборудование!O24),((Год*12+3)-(YEAR(Оборудование!O24)*12+MONTH(Оборудование!O24)))&gt;0,MOD(((Год*12+3)-(YEAR(Оборудование!O24)*12+MONTH(Оборудование!O24))),MAX(1,N(Оборудование!M24)))=0),"Т",IF(AND(N(Оборудование!J24)&gt;0,ISNUMBER(Оборудование!L24),((Год*12+3)-(YEAR(Оборудование!L24)*12+MONTH(Оборудование!L24)))&gt;0,MOD(((Год*12+3)-(YEAR(Оборудование!L24)*12+MONTH(Оборудование!L24))),MAX(1,N(Оборудование!J24)))=0),"ТО",""))))</f>
        <v/>
      </c>
      <c r="E24">
        <f>IF(Оборудование!$B24="","",IF(AND(N(Оборудование!P24)&gt;0,ISNUMBER(Оборудование!R24),((Год*12+4)-(YEAR(Оборудование!R24)*12+MONTH(Оборудование!R24)))&gt;0,MOD(((Год*12+4)-(YEAR(Оборудование!R24)*12+MONTH(Оборудование!R24))),MAX(1,N(Оборудование!P24)))=0),"К",IF(AND(N(Оборудование!M24)&gt;0,ISNUMBER(Оборудование!O24),((Год*12+4)-(YEAR(Оборудование!O24)*12+MONTH(Оборудование!O24)))&gt;0,MOD(((Год*12+4)-(YEAR(Оборудование!O24)*12+MONTH(Оборудование!O24))),MAX(1,N(Оборудование!M24)))=0),"Т",IF(AND(N(Оборудование!J24)&gt;0,ISNUMBER(Оборудование!L24),((Год*12+4)-(YEAR(Оборудование!L24)*12+MONTH(Оборудование!L24)))&gt;0,MOD(((Год*12+4)-(YEAR(Оборудование!L24)*12+MONTH(Оборудование!L24))),MAX(1,N(Оборудование!J24)))=0),"ТО",""))))</f>
        <v/>
      </c>
      <c r="F24">
        <f>IF(Оборудование!$B24="","",IF(AND(N(Оборудование!P24)&gt;0,ISNUMBER(Оборудование!R24),((Год*12+5)-(YEAR(Оборудование!R24)*12+MONTH(Оборудование!R24)))&gt;0,MOD(((Год*12+5)-(YEAR(Оборудование!R24)*12+MONTH(Оборудование!R24))),MAX(1,N(Оборудование!P24)))=0),"К",IF(AND(N(Оборудование!M24)&gt;0,ISNUMBER(Оборудование!O24),((Год*12+5)-(YEAR(Оборудование!O24)*12+MONTH(Оборудование!O24)))&gt;0,MOD(((Год*12+5)-(YEAR(Оборудование!O24)*12+MONTH(Оборудование!O24))),MAX(1,N(Оборудование!M24)))=0),"Т",IF(AND(N(Оборудование!J24)&gt;0,ISNUMBER(Оборудование!L24),((Год*12+5)-(YEAR(Оборудование!L24)*12+MONTH(Оборудование!L24)))&gt;0,MOD(((Год*12+5)-(YEAR(Оборудование!L24)*12+MONTH(Оборудование!L24))),MAX(1,N(Оборудование!J24)))=0),"ТО",""))))</f>
        <v/>
      </c>
      <c r="G24">
        <f>IF(Оборудование!$B24="","",IF(AND(N(Оборудование!P24)&gt;0,ISNUMBER(Оборудование!R24),((Год*12+6)-(YEAR(Оборудование!R24)*12+MONTH(Оборудование!R24)))&gt;0,MOD(((Год*12+6)-(YEAR(Оборудование!R24)*12+MONTH(Оборудование!R24))),MAX(1,N(Оборудование!P24)))=0),"К",IF(AND(N(Оборудование!M24)&gt;0,ISNUMBER(Оборудование!O24),((Год*12+6)-(YEAR(Оборудование!O24)*12+MONTH(Оборудование!O24)))&gt;0,MOD(((Год*12+6)-(YEAR(Оборудование!O24)*12+MONTH(Оборудование!O24))),MAX(1,N(Оборудование!M24)))=0),"Т",IF(AND(N(Оборудование!J24)&gt;0,ISNUMBER(Оборудование!L24),((Год*12+6)-(YEAR(Оборудование!L24)*12+MONTH(Оборудование!L24)))&gt;0,MOD(((Год*12+6)-(YEAR(Оборудование!L24)*12+MONTH(Оборудование!L24))),MAX(1,N(Оборудование!J24)))=0),"ТО",""))))</f>
        <v/>
      </c>
      <c r="H24">
        <f>IF(Оборудование!$B24="","",IF(AND(N(Оборудование!P24)&gt;0,ISNUMBER(Оборудование!R24),((Год*12+7)-(YEAR(Оборудование!R24)*12+MONTH(Оборудование!R24)))&gt;0,MOD(((Год*12+7)-(YEAR(Оборудование!R24)*12+MONTH(Оборудование!R24))),MAX(1,N(Оборудование!P24)))=0),"К",IF(AND(N(Оборудование!M24)&gt;0,ISNUMBER(Оборудование!O24),((Год*12+7)-(YEAR(Оборудование!O24)*12+MONTH(Оборудование!O24)))&gt;0,MOD(((Год*12+7)-(YEAR(Оборудование!O24)*12+MONTH(Оборудование!O24))),MAX(1,N(Оборудование!M24)))=0),"Т",IF(AND(N(Оборудование!J24)&gt;0,ISNUMBER(Оборудование!L24),((Год*12+7)-(YEAR(Оборудование!L24)*12+MONTH(Оборудование!L24)))&gt;0,MOD(((Год*12+7)-(YEAR(Оборудование!L24)*12+MONTH(Оборудование!L24))),MAX(1,N(Оборудование!J24)))=0),"ТО",""))))</f>
        <v/>
      </c>
      <c r="I24">
        <f>IF(Оборудование!$B24="","",IF(AND(N(Оборудование!P24)&gt;0,ISNUMBER(Оборудование!R24),((Год*12+8)-(YEAR(Оборудование!R24)*12+MONTH(Оборудование!R24)))&gt;0,MOD(((Год*12+8)-(YEAR(Оборудование!R24)*12+MONTH(Оборудование!R24))),MAX(1,N(Оборудование!P24)))=0),"К",IF(AND(N(Оборудование!M24)&gt;0,ISNUMBER(Оборудование!O24),((Год*12+8)-(YEAR(Оборудование!O24)*12+MONTH(Оборудование!O24)))&gt;0,MOD(((Год*12+8)-(YEAR(Оборудование!O24)*12+MONTH(Оборудование!O24))),MAX(1,N(Оборудование!M24)))=0),"Т",IF(AND(N(Оборудование!J24)&gt;0,ISNUMBER(Оборудование!L24),((Год*12+8)-(YEAR(Оборудование!L24)*12+MONTH(Оборудование!L24)))&gt;0,MOD(((Год*12+8)-(YEAR(Оборудование!L24)*12+MONTH(Оборудование!L24))),MAX(1,N(Оборудование!J24)))=0),"ТО",""))))</f>
        <v/>
      </c>
      <c r="J24">
        <f>IF(Оборудование!$B24="","",IF(AND(N(Оборудование!P24)&gt;0,ISNUMBER(Оборудование!R24),((Год*12+9)-(YEAR(Оборудование!R24)*12+MONTH(Оборудование!R24)))&gt;0,MOD(((Год*12+9)-(YEAR(Оборудование!R24)*12+MONTH(Оборудование!R24))),MAX(1,N(Оборудование!P24)))=0),"К",IF(AND(N(Оборудование!M24)&gt;0,ISNUMBER(Оборудование!O24),((Год*12+9)-(YEAR(Оборудование!O24)*12+MONTH(Оборудование!O24)))&gt;0,MOD(((Год*12+9)-(YEAR(Оборудование!O24)*12+MONTH(Оборудование!O24))),MAX(1,N(Оборудование!M24)))=0),"Т",IF(AND(N(Оборудование!J24)&gt;0,ISNUMBER(Оборудование!L24),((Год*12+9)-(YEAR(Оборудование!L24)*12+MONTH(Оборудование!L24)))&gt;0,MOD(((Год*12+9)-(YEAR(Оборудование!L24)*12+MONTH(Оборудование!L24))),MAX(1,N(Оборудование!J24)))=0),"ТО",""))))</f>
        <v/>
      </c>
      <c r="K24">
        <f>IF(Оборудование!$B24="","",IF(AND(N(Оборудование!P24)&gt;0,ISNUMBER(Оборудование!R24),((Год*12+10)-(YEAR(Оборудование!R24)*12+MONTH(Оборудование!R24)))&gt;0,MOD(((Год*12+10)-(YEAR(Оборудование!R24)*12+MONTH(Оборудование!R24))),MAX(1,N(Оборудование!P24)))=0),"К",IF(AND(N(Оборудование!M24)&gt;0,ISNUMBER(Оборудование!O24),((Год*12+10)-(YEAR(Оборудование!O24)*12+MONTH(Оборудование!O24)))&gt;0,MOD(((Год*12+10)-(YEAR(Оборудование!O24)*12+MONTH(Оборудование!O24))),MAX(1,N(Оборудование!M24)))=0),"Т",IF(AND(N(Оборудование!J24)&gt;0,ISNUMBER(Оборудование!L24),((Год*12+10)-(YEAR(Оборудование!L24)*12+MONTH(Оборудование!L24)))&gt;0,MOD(((Год*12+10)-(YEAR(Оборудование!L24)*12+MONTH(Оборудование!L24))),MAX(1,N(Оборудование!J24)))=0),"ТО",""))))</f>
        <v/>
      </c>
      <c r="L24">
        <f>IF(Оборудование!$B24="","",IF(AND(N(Оборудование!P24)&gt;0,ISNUMBER(Оборудование!R24),((Год*12+11)-(YEAR(Оборудование!R24)*12+MONTH(Оборудование!R24)))&gt;0,MOD(((Год*12+11)-(YEAR(Оборудование!R24)*12+MONTH(Оборудование!R24))),MAX(1,N(Оборудование!P24)))=0),"К",IF(AND(N(Оборудование!M24)&gt;0,ISNUMBER(Оборудование!O24),((Год*12+11)-(YEAR(Оборудование!O24)*12+MONTH(Оборудование!O24)))&gt;0,MOD(((Год*12+11)-(YEAR(Оборудование!O24)*12+MONTH(Оборудование!O24))),MAX(1,N(Оборудование!M24)))=0),"Т",IF(AND(N(Оборудование!J24)&gt;0,ISNUMBER(Оборудование!L24),((Год*12+11)-(YEAR(Оборудование!L24)*12+MONTH(Оборудование!L24)))&gt;0,MOD(((Год*12+11)-(YEAR(Оборудование!L24)*12+MONTH(Оборудование!L24))),MAX(1,N(Оборудование!J24)))=0),"ТО",""))))</f>
        <v/>
      </c>
      <c r="M24">
        <f>IF(Оборудование!$B24="","",IF(AND(N(Оборудование!P24)&gt;0,ISNUMBER(Оборудование!R24),((Год*12+12)-(YEAR(Оборудование!R24)*12+MONTH(Оборудование!R24)))&gt;0,MOD(((Год*12+12)-(YEAR(Оборудование!R24)*12+MONTH(Оборудование!R24))),MAX(1,N(Оборудование!P24)))=0),"К",IF(AND(N(Оборудование!M24)&gt;0,ISNUMBER(Оборудование!O24),((Год*12+12)-(YEAR(Оборудование!O24)*12+MONTH(Оборудование!O24)))&gt;0,MOD(((Год*12+12)-(YEAR(Оборудование!O24)*12+MONTH(Оборудование!O24))),MAX(1,N(Оборудование!M24)))=0),"Т",IF(AND(N(Оборудование!J24)&gt;0,ISNUMBER(Оборудование!L24),((Год*12+12)-(YEAR(Оборудование!L24)*12+MONTH(Оборудование!L24)))&gt;0,MOD(((Год*12+12)-(YEAR(Оборудование!L24)*12+MONTH(Оборудование!L24))),MAX(1,N(Оборудование!J24)))=0),"ТО",""))))</f>
        <v/>
      </c>
      <c r="O24">
        <f>IF(B24="",0,IF(B24="К",N(Оборудование!$Q24),IF(B24="Т",N(Оборудование!$N24),N(Оборудование!$K24))))</f>
        <v/>
      </c>
      <c r="P24">
        <f>IF(C24="",0,IF(C24="К",N(Оборудование!$Q24),IF(C24="Т",N(Оборудование!$N24),N(Оборудование!$K24))))</f>
        <v/>
      </c>
      <c r="Q24">
        <f>IF(D24="",0,IF(D24="К",N(Оборудование!$Q24),IF(D24="Т",N(Оборудование!$N24),N(Оборудование!$K24))))</f>
        <v/>
      </c>
      <c r="R24">
        <f>IF(E24="",0,IF(E24="К",N(Оборудование!$Q24),IF(E24="Т",N(Оборудование!$N24),N(Оборудование!$K24))))</f>
        <v/>
      </c>
      <c r="S24">
        <f>IF(F24="",0,IF(F24="К",N(Оборудование!$Q24),IF(F24="Т",N(Оборудование!$N24),N(Оборудование!$K24))))</f>
        <v/>
      </c>
      <c r="T24">
        <f>IF(G24="",0,IF(G24="К",N(Оборудование!$Q24),IF(G24="Т",N(Оборудование!$N24),N(Оборудование!$K24))))</f>
        <v/>
      </c>
      <c r="U24">
        <f>IF(H24="",0,IF(H24="К",N(Оборудование!$Q24),IF(H24="Т",N(Оборудование!$N24),N(Оборудование!$K24))))</f>
        <v/>
      </c>
      <c r="V24">
        <f>IF(I24="",0,IF(I24="К",N(Оборудование!$Q24),IF(I24="Т",N(Оборудование!$N24),N(Оборудование!$K24))))</f>
        <v/>
      </c>
      <c r="W24">
        <f>IF(J24="",0,IF(J24="К",N(Оборудование!$Q24),IF(J24="Т",N(Оборудование!$N24),N(Оборудование!$K24))))</f>
        <v/>
      </c>
      <c r="X24">
        <f>IF(K24="",0,IF(K24="К",N(Оборудование!$Q24),IF(K24="Т",N(Оборудование!$N24),N(Оборудование!$K24))))</f>
        <v/>
      </c>
      <c r="Y24">
        <f>IF(L24="",0,IF(L24="К",N(Оборудование!$Q24),IF(L24="Т",N(Оборудование!$N24),N(Оборудование!$K24))))</f>
        <v/>
      </c>
      <c r="Z24">
        <f>IF(M24="",0,IF(M24="К",N(Оборудование!$Q24),IF(M24="Т",N(Оборудование!$N24),N(Оборудование!$K24))))</f>
        <v/>
      </c>
      <c r="AB24">
        <f>IF(B24="","",IF(COUNTIF('Журнал выполнения'!$H$6:$H$405,$A24&amp;"|"&amp;TEXT(DATE(Год,1,1),"YYYYMM"))&gt;0,"В",IF(EOMONTH(DATE(Год,1,1),0)&lt;ОтчДата,"Х","П")))</f>
        <v/>
      </c>
      <c r="AC24">
        <f>IF(C24="","",IF(COUNTIF('Журнал выполнения'!$H$6:$H$405,$A24&amp;"|"&amp;TEXT(DATE(Год,2,1),"YYYYMM"))&gt;0,"В",IF(EOMONTH(DATE(Год,2,1),0)&lt;ОтчДата,"Х","П")))</f>
        <v/>
      </c>
      <c r="AD24">
        <f>IF(D24="","",IF(COUNTIF('Журнал выполнения'!$H$6:$H$405,$A24&amp;"|"&amp;TEXT(DATE(Год,3,1),"YYYYMM"))&gt;0,"В",IF(EOMONTH(DATE(Год,3,1),0)&lt;ОтчДата,"Х","П")))</f>
        <v/>
      </c>
      <c r="AE24">
        <f>IF(E24="","",IF(COUNTIF('Журнал выполнения'!$H$6:$H$405,$A24&amp;"|"&amp;TEXT(DATE(Год,4,1),"YYYYMM"))&gt;0,"В",IF(EOMONTH(DATE(Год,4,1),0)&lt;ОтчДата,"Х","П")))</f>
        <v/>
      </c>
      <c r="AF24">
        <f>IF(F24="","",IF(COUNTIF('Журнал выполнения'!$H$6:$H$405,$A24&amp;"|"&amp;TEXT(DATE(Год,5,1),"YYYYMM"))&gt;0,"В",IF(EOMONTH(DATE(Год,5,1),0)&lt;ОтчДата,"Х","П")))</f>
        <v/>
      </c>
      <c r="AG24">
        <f>IF(G24="","",IF(COUNTIF('Журнал выполнения'!$H$6:$H$405,$A24&amp;"|"&amp;TEXT(DATE(Год,6,1),"YYYYMM"))&gt;0,"В",IF(EOMONTH(DATE(Год,6,1),0)&lt;ОтчДата,"Х","П")))</f>
        <v/>
      </c>
      <c r="AH24">
        <f>IF(H24="","",IF(COUNTIF('Журнал выполнения'!$H$6:$H$405,$A24&amp;"|"&amp;TEXT(DATE(Год,7,1),"YYYYMM"))&gt;0,"В",IF(EOMONTH(DATE(Год,7,1),0)&lt;ОтчДата,"Х","П")))</f>
        <v/>
      </c>
      <c r="AI24">
        <f>IF(I24="","",IF(COUNTIF('Журнал выполнения'!$H$6:$H$405,$A24&amp;"|"&amp;TEXT(DATE(Год,8,1),"YYYYMM"))&gt;0,"В",IF(EOMONTH(DATE(Год,8,1),0)&lt;ОтчДата,"Х","П")))</f>
        <v/>
      </c>
      <c r="AJ24">
        <f>IF(J24="","",IF(COUNTIF('Журнал выполнения'!$H$6:$H$405,$A24&amp;"|"&amp;TEXT(DATE(Год,9,1),"YYYYMM"))&gt;0,"В",IF(EOMONTH(DATE(Год,9,1),0)&lt;ОтчДата,"Х","П")))</f>
        <v/>
      </c>
      <c r="AK24">
        <f>IF(K24="","",IF(COUNTIF('Журнал выполнения'!$H$6:$H$405,$A24&amp;"|"&amp;TEXT(DATE(Год,10,1),"YYYYMM"))&gt;0,"В",IF(EOMONTH(DATE(Год,10,1),0)&lt;ОтчДата,"Х","П")))</f>
        <v/>
      </c>
      <c r="AL24">
        <f>IF(L24="","",IF(COUNTIF('Журнал выполнения'!$H$6:$H$405,$A24&amp;"|"&amp;TEXT(DATE(Год,11,1),"YYYYMM"))&gt;0,"В",IF(EOMONTH(DATE(Год,11,1),0)&lt;ОтчДата,"Х","П")))</f>
        <v/>
      </c>
      <c r="AM24">
        <f>IF(M24="","",IF(COUNTIF('Журнал выполнения'!$H$6:$H$405,$A24&amp;"|"&amp;TEXT(DATE(Год,12,1),"YYYYMM"))&gt;0,"В",IF(EOMONTH(DATE(Год,12,1),0)&lt;ОтчДата,"Х","П")))</f>
        <v/>
      </c>
    </row>
    <row r="25">
      <c r="A25">
        <f>Оборудование!A25</f>
        <v/>
      </c>
      <c r="B25">
        <f>IF(Оборудование!$B25="","",IF(AND(N(Оборудование!P25)&gt;0,ISNUMBER(Оборудование!R25),((Год*12+1)-(YEAR(Оборудование!R25)*12+MONTH(Оборудование!R25)))&gt;0,MOD(((Год*12+1)-(YEAR(Оборудование!R25)*12+MONTH(Оборудование!R25))),MAX(1,N(Оборудование!P25)))=0),"К",IF(AND(N(Оборудование!M25)&gt;0,ISNUMBER(Оборудование!O25),((Год*12+1)-(YEAR(Оборудование!O25)*12+MONTH(Оборудование!O25)))&gt;0,MOD(((Год*12+1)-(YEAR(Оборудование!O25)*12+MONTH(Оборудование!O25))),MAX(1,N(Оборудование!M25)))=0),"Т",IF(AND(N(Оборудование!J25)&gt;0,ISNUMBER(Оборудование!L25),((Год*12+1)-(YEAR(Оборудование!L25)*12+MONTH(Оборудование!L25)))&gt;0,MOD(((Год*12+1)-(YEAR(Оборудование!L25)*12+MONTH(Оборудование!L25))),MAX(1,N(Оборудование!J25)))=0),"ТО",""))))</f>
        <v/>
      </c>
      <c r="C25">
        <f>IF(Оборудование!$B25="","",IF(AND(N(Оборудование!P25)&gt;0,ISNUMBER(Оборудование!R25),((Год*12+2)-(YEAR(Оборудование!R25)*12+MONTH(Оборудование!R25)))&gt;0,MOD(((Год*12+2)-(YEAR(Оборудование!R25)*12+MONTH(Оборудование!R25))),MAX(1,N(Оборудование!P25)))=0),"К",IF(AND(N(Оборудование!M25)&gt;0,ISNUMBER(Оборудование!O25),((Год*12+2)-(YEAR(Оборудование!O25)*12+MONTH(Оборудование!O25)))&gt;0,MOD(((Год*12+2)-(YEAR(Оборудование!O25)*12+MONTH(Оборудование!O25))),MAX(1,N(Оборудование!M25)))=0),"Т",IF(AND(N(Оборудование!J25)&gt;0,ISNUMBER(Оборудование!L25),((Год*12+2)-(YEAR(Оборудование!L25)*12+MONTH(Оборудование!L25)))&gt;0,MOD(((Год*12+2)-(YEAR(Оборудование!L25)*12+MONTH(Оборудование!L25))),MAX(1,N(Оборудование!J25)))=0),"ТО",""))))</f>
        <v/>
      </c>
      <c r="D25">
        <f>IF(Оборудование!$B25="","",IF(AND(N(Оборудование!P25)&gt;0,ISNUMBER(Оборудование!R25),((Год*12+3)-(YEAR(Оборудование!R25)*12+MONTH(Оборудование!R25)))&gt;0,MOD(((Год*12+3)-(YEAR(Оборудование!R25)*12+MONTH(Оборудование!R25))),MAX(1,N(Оборудование!P25)))=0),"К",IF(AND(N(Оборудование!M25)&gt;0,ISNUMBER(Оборудование!O25),((Год*12+3)-(YEAR(Оборудование!O25)*12+MONTH(Оборудование!O25)))&gt;0,MOD(((Год*12+3)-(YEAR(Оборудование!O25)*12+MONTH(Оборудование!O25))),MAX(1,N(Оборудование!M25)))=0),"Т",IF(AND(N(Оборудование!J25)&gt;0,ISNUMBER(Оборудование!L25),((Год*12+3)-(YEAR(Оборудование!L25)*12+MONTH(Оборудование!L25)))&gt;0,MOD(((Год*12+3)-(YEAR(Оборудование!L25)*12+MONTH(Оборудование!L25))),MAX(1,N(Оборудование!J25)))=0),"ТО",""))))</f>
        <v/>
      </c>
      <c r="E25">
        <f>IF(Оборудование!$B25="","",IF(AND(N(Оборудование!P25)&gt;0,ISNUMBER(Оборудование!R25),((Год*12+4)-(YEAR(Оборудование!R25)*12+MONTH(Оборудование!R25)))&gt;0,MOD(((Год*12+4)-(YEAR(Оборудование!R25)*12+MONTH(Оборудование!R25))),MAX(1,N(Оборудование!P25)))=0),"К",IF(AND(N(Оборудование!M25)&gt;0,ISNUMBER(Оборудование!O25),((Год*12+4)-(YEAR(Оборудование!O25)*12+MONTH(Оборудование!O25)))&gt;0,MOD(((Год*12+4)-(YEAR(Оборудование!O25)*12+MONTH(Оборудование!O25))),MAX(1,N(Оборудование!M25)))=0),"Т",IF(AND(N(Оборудование!J25)&gt;0,ISNUMBER(Оборудование!L25),((Год*12+4)-(YEAR(Оборудование!L25)*12+MONTH(Оборудование!L25)))&gt;0,MOD(((Год*12+4)-(YEAR(Оборудование!L25)*12+MONTH(Оборудование!L25))),MAX(1,N(Оборудование!J25)))=0),"ТО",""))))</f>
        <v/>
      </c>
      <c r="F25">
        <f>IF(Оборудование!$B25="","",IF(AND(N(Оборудование!P25)&gt;0,ISNUMBER(Оборудование!R25),((Год*12+5)-(YEAR(Оборудование!R25)*12+MONTH(Оборудование!R25)))&gt;0,MOD(((Год*12+5)-(YEAR(Оборудование!R25)*12+MONTH(Оборудование!R25))),MAX(1,N(Оборудование!P25)))=0),"К",IF(AND(N(Оборудование!M25)&gt;0,ISNUMBER(Оборудование!O25),((Год*12+5)-(YEAR(Оборудование!O25)*12+MONTH(Оборудование!O25)))&gt;0,MOD(((Год*12+5)-(YEAR(Оборудование!O25)*12+MONTH(Оборудование!O25))),MAX(1,N(Оборудование!M25)))=0),"Т",IF(AND(N(Оборудование!J25)&gt;0,ISNUMBER(Оборудование!L25),((Год*12+5)-(YEAR(Оборудование!L25)*12+MONTH(Оборудование!L25)))&gt;0,MOD(((Год*12+5)-(YEAR(Оборудование!L25)*12+MONTH(Оборудование!L25))),MAX(1,N(Оборудование!J25)))=0),"ТО",""))))</f>
        <v/>
      </c>
      <c r="G25">
        <f>IF(Оборудование!$B25="","",IF(AND(N(Оборудование!P25)&gt;0,ISNUMBER(Оборудование!R25),((Год*12+6)-(YEAR(Оборудование!R25)*12+MONTH(Оборудование!R25)))&gt;0,MOD(((Год*12+6)-(YEAR(Оборудование!R25)*12+MONTH(Оборудование!R25))),MAX(1,N(Оборудование!P25)))=0),"К",IF(AND(N(Оборудование!M25)&gt;0,ISNUMBER(Оборудование!O25),((Год*12+6)-(YEAR(Оборудование!O25)*12+MONTH(Оборудование!O25)))&gt;0,MOD(((Год*12+6)-(YEAR(Оборудование!O25)*12+MONTH(Оборудование!O25))),MAX(1,N(Оборудование!M25)))=0),"Т",IF(AND(N(Оборудование!J25)&gt;0,ISNUMBER(Оборудование!L25),((Год*12+6)-(YEAR(Оборудование!L25)*12+MONTH(Оборудование!L25)))&gt;0,MOD(((Год*12+6)-(YEAR(Оборудование!L25)*12+MONTH(Оборудование!L25))),MAX(1,N(Оборудование!J25)))=0),"ТО",""))))</f>
        <v/>
      </c>
      <c r="H25">
        <f>IF(Оборудование!$B25="","",IF(AND(N(Оборудование!P25)&gt;0,ISNUMBER(Оборудование!R25),((Год*12+7)-(YEAR(Оборудование!R25)*12+MONTH(Оборудование!R25)))&gt;0,MOD(((Год*12+7)-(YEAR(Оборудование!R25)*12+MONTH(Оборудование!R25))),MAX(1,N(Оборудование!P25)))=0),"К",IF(AND(N(Оборудование!M25)&gt;0,ISNUMBER(Оборудование!O25),((Год*12+7)-(YEAR(Оборудование!O25)*12+MONTH(Оборудование!O25)))&gt;0,MOD(((Год*12+7)-(YEAR(Оборудование!O25)*12+MONTH(Оборудование!O25))),MAX(1,N(Оборудование!M25)))=0),"Т",IF(AND(N(Оборудование!J25)&gt;0,ISNUMBER(Оборудование!L25),((Год*12+7)-(YEAR(Оборудование!L25)*12+MONTH(Оборудование!L25)))&gt;0,MOD(((Год*12+7)-(YEAR(Оборудование!L25)*12+MONTH(Оборудование!L25))),MAX(1,N(Оборудование!J25)))=0),"ТО",""))))</f>
        <v/>
      </c>
      <c r="I25">
        <f>IF(Оборудование!$B25="","",IF(AND(N(Оборудование!P25)&gt;0,ISNUMBER(Оборудование!R25),((Год*12+8)-(YEAR(Оборудование!R25)*12+MONTH(Оборудование!R25)))&gt;0,MOD(((Год*12+8)-(YEAR(Оборудование!R25)*12+MONTH(Оборудование!R25))),MAX(1,N(Оборудование!P25)))=0),"К",IF(AND(N(Оборудование!M25)&gt;0,ISNUMBER(Оборудование!O25),((Год*12+8)-(YEAR(Оборудование!O25)*12+MONTH(Оборудование!O25)))&gt;0,MOD(((Год*12+8)-(YEAR(Оборудование!O25)*12+MONTH(Оборудование!O25))),MAX(1,N(Оборудование!M25)))=0),"Т",IF(AND(N(Оборудование!J25)&gt;0,ISNUMBER(Оборудование!L25),((Год*12+8)-(YEAR(Оборудование!L25)*12+MONTH(Оборудование!L25)))&gt;0,MOD(((Год*12+8)-(YEAR(Оборудование!L25)*12+MONTH(Оборудование!L25))),MAX(1,N(Оборудование!J25)))=0),"ТО",""))))</f>
        <v/>
      </c>
      <c r="J25">
        <f>IF(Оборудование!$B25="","",IF(AND(N(Оборудование!P25)&gt;0,ISNUMBER(Оборудование!R25),((Год*12+9)-(YEAR(Оборудование!R25)*12+MONTH(Оборудование!R25)))&gt;0,MOD(((Год*12+9)-(YEAR(Оборудование!R25)*12+MONTH(Оборудование!R25))),MAX(1,N(Оборудование!P25)))=0),"К",IF(AND(N(Оборудование!M25)&gt;0,ISNUMBER(Оборудование!O25),((Год*12+9)-(YEAR(Оборудование!O25)*12+MONTH(Оборудование!O25)))&gt;0,MOD(((Год*12+9)-(YEAR(Оборудование!O25)*12+MONTH(Оборудование!O25))),MAX(1,N(Оборудование!M25)))=0),"Т",IF(AND(N(Оборудование!J25)&gt;0,ISNUMBER(Оборудование!L25),((Год*12+9)-(YEAR(Оборудование!L25)*12+MONTH(Оборудование!L25)))&gt;0,MOD(((Год*12+9)-(YEAR(Оборудование!L25)*12+MONTH(Оборудование!L25))),MAX(1,N(Оборудование!J25)))=0),"ТО",""))))</f>
        <v/>
      </c>
      <c r="K25">
        <f>IF(Оборудование!$B25="","",IF(AND(N(Оборудование!P25)&gt;0,ISNUMBER(Оборудование!R25),((Год*12+10)-(YEAR(Оборудование!R25)*12+MONTH(Оборудование!R25)))&gt;0,MOD(((Год*12+10)-(YEAR(Оборудование!R25)*12+MONTH(Оборудование!R25))),MAX(1,N(Оборудование!P25)))=0),"К",IF(AND(N(Оборудование!M25)&gt;0,ISNUMBER(Оборудование!O25),((Год*12+10)-(YEAR(Оборудование!O25)*12+MONTH(Оборудование!O25)))&gt;0,MOD(((Год*12+10)-(YEAR(Оборудование!O25)*12+MONTH(Оборудование!O25))),MAX(1,N(Оборудование!M25)))=0),"Т",IF(AND(N(Оборудование!J25)&gt;0,ISNUMBER(Оборудование!L25),((Год*12+10)-(YEAR(Оборудование!L25)*12+MONTH(Оборудование!L25)))&gt;0,MOD(((Год*12+10)-(YEAR(Оборудование!L25)*12+MONTH(Оборудование!L25))),MAX(1,N(Оборудование!J25)))=0),"ТО",""))))</f>
        <v/>
      </c>
      <c r="L25">
        <f>IF(Оборудование!$B25="","",IF(AND(N(Оборудование!P25)&gt;0,ISNUMBER(Оборудование!R25),((Год*12+11)-(YEAR(Оборудование!R25)*12+MONTH(Оборудование!R25)))&gt;0,MOD(((Год*12+11)-(YEAR(Оборудование!R25)*12+MONTH(Оборудование!R25))),MAX(1,N(Оборудование!P25)))=0),"К",IF(AND(N(Оборудование!M25)&gt;0,ISNUMBER(Оборудование!O25),((Год*12+11)-(YEAR(Оборудование!O25)*12+MONTH(Оборудование!O25)))&gt;0,MOD(((Год*12+11)-(YEAR(Оборудование!O25)*12+MONTH(Оборудование!O25))),MAX(1,N(Оборудование!M25)))=0),"Т",IF(AND(N(Оборудование!J25)&gt;0,ISNUMBER(Оборудование!L25),((Год*12+11)-(YEAR(Оборудование!L25)*12+MONTH(Оборудование!L25)))&gt;0,MOD(((Год*12+11)-(YEAR(Оборудование!L25)*12+MONTH(Оборудование!L25))),MAX(1,N(Оборудование!J25)))=0),"ТО",""))))</f>
        <v/>
      </c>
      <c r="M25">
        <f>IF(Оборудование!$B25="","",IF(AND(N(Оборудование!P25)&gt;0,ISNUMBER(Оборудование!R25),((Год*12+12)-(YEAR(Оборудование!R25)*12+MONTH(Оборудование!R25)))&gt;0,MOD(((Год*12+12)-(YEAR(Оборудование!R25)*12+MONTH(Оборудование!R25))),MAX(1,N(Оборудование!P25)))=0),"К",IF(AND(N(Оборудование!M25)&gt;0,ISNUMBER(Оборудование!O25),((Год*12+12)-(YEAR(Оборудование!O25)*12+MONTH(Оборудование!O25)))&gt;0,MOD(((Год*12+12)-(YEAR(Оборудование!O25)*12+MONTH(Оборудование!O25))),MAX(1,N(Оборудование!M25)))=0),"Т",IF(AND(N(Оборудование!J25)&gt;0,ISNUMBER(Оборудование!L25),((Год*12+12)-(YEAR(Оборудование!L25)*12+MONTH(Оборудование!L25)))&gt;0,MOD(((Год*12+12)-(YEAR(Оборудование!L25)*12+MONTH(Оборудование!L25))),MAX(1,N(Оборудование!J25)))=0),"ТО",""))))</f>
        <v/>
      </c>
      <c r="O25">
        <f>IF(B25="",0,IF(B25="К",N(Оборудование!$Q25),IF(B25="Т",N(Оборудование!$N25),N(Оборудование!$K25))))</f>
        <v/>
      </c>
      <c r="P25">
        <f>IF(C25="",0,IF(C25="К",N(Оборудование!$Q25),IF(C25="Т",N(Оборудование!$N25),N(Оборудование!$K25))))</f>
        <v/>
      </c>
      <c r="Q25">
        <f>IF(D25="",0,IF(D25="К",N(Оборудование!$Q25),IF(D25="Т",N(Оборудование!$N25),N(Оборудование!$K25))))</f>
        <v/>
      </c>
      <c r="R25">
        <f>IF(E25="",0,IF(E25="К",N(Оборудование!$Q25),IF(E25="Т",N(Оборудование!$N25),N(Оборудование!$K25))))</f>
        <v/>
      </c>
      <c r="S25">
        <f>IF(F25="",0,IF(F25="К",N(Оборудование!$Q25),IF(F25="Т",N(Оборудование!$N25),N(Оборудование!$K25))))</f>
        <v/>
      </c>
      <c r="T25">
        <f>IF(G25="",0,IF(G25="К",N(Оборудование!$Q25),IF(G25="Т",N(Оборудование!$N25),N(Оборудование!$K25))))</f>
        <v/>
      </c>
      <c r="U25">
        <f>IF(H25="",0,IF(H25="К",N(Оборудование!$Q25),IF(H25="Т",N(Оборудование!$N25),N(Оборудование!$K25))))</f>
        <v/>
      </c>
      <c r="V25">
        <f>IF(I25="",0,IF(I25="К",N(Оборудование!$Q25),IF(I25="Т",N(Оборудование!$N25),N(Оборудование!$K25))))</f>
        <v/>
      </c>
      <c r="W25">
        <f>IF(J25="",0,IF(J25="К",N(Оборудование!$Q25),IF(J25="Т",N(Оборудование!$N25),N(Оборудование!$K25))))</f>
        <v/>
      </c>
      <c r="X25">
        <f>IF(K25="",0,IF(K25="К",N(Оборудование!$Q25),IF(K25="Т",N(Оборудование!$N25),N(Оборудование!$K25))))</f>
        <v/>
      </c>
      <c r="Y25">
        <f>IF(L25="",0,IF(L25="К",N(Оборудование!$Q25),IF(L25="Т",N(Оборудование!$N25),N(Оборудование!$K25))))</f>
        <v/>
      </c>
      <c r="Z25">
        <f>IF(M25="",0,IF(M25="К",N(Оборудование!$Q25),IF(M25="Т",N(Оборудование!$N25),N(Оборудование!$K25))))</f>
        <v/>
      </c>
      <c r="AB25">
        <f>IF(B25="","",IF(COUNTIF('Журнал выполнения'!$H$6:$H$405,$A25&amp;"|"&amp;TEXT(DATE(Год,1,1),"YYYYMM"))&gt;0,"В",IF(EOMONTH(DATE(Год,1,1),0)&lt;ОтчДата,"Х","П")))</f>
        <v/>
      </c>
      <c r="AC25">
        <f>IF(C25="","",IF(COUNTIF('Журнал выполнения'!$H$6:$H$405,$A25&amp;"|"&amp;TEXT(DATE(Год,2,1),"YYYYMM"))&gt;0,"В",IF(EOMONTH(DATE(Год,2,1),0)&lt;ОтчДата,"Х","П")))</f>
        <v/>
      </c>
      <c r="AD25">
        <f>IF(D25="","",IF(COUNTIF('Журнал выполнения'!$H$6:$H$405,$A25&amp;"|"&amp;TEXT(DATE(Год,3,1),"YYYYMM"))&gt;0,"В",IF(EOMONTH(DATE(Год,3,1),0)&lt;ОтчДата,"Х","П")))</f>
        <v/>
      </c>
      <c r="AE25">
        <f>IF(E25="","",IF(COUNTIF('Журнал выполнения'!$H$6:$H$405,$A25&amp;"|"&amp;TEXT(DATE(Год,4,1),"YYYYMM"))&gt;0,"В",IF(EOMONTH(DATE(Год,4,1),0)&lt;ОтчДата,"Х","П")))</f>
        <v/>
      </c>
      <c r="AF25">
        <f>IF(F25="","",IF(COUNTIF('Журнал выполнения'!$H$6:$H$405,$A25&amp;"|"&amp;TEXT(DATE(Год,5,1),"YYYYMM"))&gt;0,"В",IF(EOMONTH(DATE(Год,5,1),0)&lt;ОтчДата,"Х","П")))</f>
        <v/>
      </c>
      <c r="AG25">
        <f>IF(G25="","",IF(COUNTIF('Журнал выполнения'!$H$6:$H$405,$A25&amp;"|"&amp;TEXT(DATE(Год,6,1),"YYYYMM"))&gt;0,"В",IF(EOMONTH(DATE(Год,6,1),0)&lt;ОтчДата,"Х","П")))</f>
        <v/>
      </c>
      <c r="AH25">
        <f>IF(H25="","",IF(COUNTIF('Журнал выполнения'!$H$6:$H$405,$A25&amp;"|"&amp;TEXT(DATE(Год,7,1),"YYYYMM"))&gt;0,"В",IF(EOMONTH(DATE(Год,7,1),0)&lt;ОтчДата,"Х","П")))</f>
        <v/>
      </c>
      <c r="AI25">
        <f>IF(I25="","",IF(COUNTIF('Журнал выполнения'!$H$6:$H$405,$A25&amp;"|"&amp;TEXT(DATE(Год,8,1),"YYYYMM"))&gt;0,"В",IF(EOMONTH(DATE(Год,8,1),0)&lt;ОтчДата,"Х","П")))</f>
        <v/>
      </c>
      <c r="AJ25">
        <f>IF(J25="","",IF(COUNTIF('Журнал выполнения'!$H$6:$H$405,$A25&amp;"|"&amp;TEXT(DATE(Год,9,1),"YYYYMM"))&gt;0,"В",IF(EOMONTH(DATE(Год,9,1),0)&lt;ОтчДата,"Х","П")))</f>
        <v/>
      </c>
      <c r="AK25">
        <f>IF(K25="","",IF(COUNTIF('Журнал выполнения'!$H$6:$H$405,$A25&amp;"|"&amp;TEXT(DATE(Год,10,1),"YYYYMM"))&gt;0,"В",IF(EOMONTH(DATE(Год,10,1),0)&lt;ОтчДата,"Х","П")))</f>
        <v/>
      </c>
      <c r="AL25">
        <f>IF(L25="","",IF(COUNTIF('Журнал выполнения'!$H$6:$H$405,$A25&amp;"|"&amp;TEXT(DATE(Год,11,1),"YYYYMM"))&gt;0,"В",IF(EOMONTH(DATE(Год,11,1),0)&lt;ОтчДата,"Х","П")))</f>
        <v/>
      </c>
      <c r="AM25">
        <f>IF(M25="","",IF(COUNTIF('Журнал выполнения'!$H$6:$H$405,$A25&amp;"|"&amp;TEXT(DATE(Год,12,1),"YYYYMM"))&gt;0,"В",IF(EOMONTH(DATE(Год,12,1),0)&lt;ОтчДата,"Х","П")))</f>
        <v/>
      </c>
    </row>
    <row r="26">
      <c r="A26">
        <f>Оборудование!A26</f>
        <v/>
      </c>
      <c r="B26">
        <f>IF(Оборудование!$B26="","",IF(AND(N(Оборудование!P26)&gt;0,ISNUMBER(Оборудование!R26),((Год*12+1)-(YEAR(Оборудование!R26)*12+MONTH(Оборудование!R26)))&gt;0,MOD(((Год*12+1)-(YEAR(Оборудование!R26)*12+MONTH(Оборудование!R26))),MAX(1,N(Оборудование!P26)))=0),"К",IF(AND(N(Оборудование!M26)&gt;0,ISNUMBER(Оборудование!O26),((Год*12+1)-(YEAR(Оборудование!O26)*12+MONTH(Оборудование!O26)))&gt;0,MOD(((Год*12+1)-(YEAR(Оборудование!O26)*12+MONTH(Оборудование!O26))),MAX(1,N(Оборудование!M26)))=0),"Т",IF(AND(N(Оборудование!J26)&gt;0,ISNUMBER(Оборудование!L26),((Год*12+1)-(YEAR(Оборудование!L26)*12+MONTH(Оборудование!L26)))&gt;0,MOD(((Год*12+1)-(YEAR(Оборудование!L26)*12+MONTH(Оборудование!L26))),MAX(1,N(Оборудование!J26)))=0),"ТО",""))))</f>
        <v/>
      </c>
      <c r="C26">
        <f>IF(Оборудование!$B26="","",IF(AND(N(Оборудование!P26)&gt;0,ISNUMBER(Оборудование!R26),((Год*12+2)-(YEAR(Оборудование!R26)*12+MONTH(Оборудование!R26)))&gt;0,MOD(((Год*12+2)-(YEAR(Оборудование!R26)*12+MONTH(Оборудование!R26))),MAX(1,N(Оборудование!P26)))=0),"К",IF(AND(N(Оборудование!M26)&gt;0,ISNUMBER(Оборудование!O26),((Год*12+2)-(YEAR(Оборудование!O26)*12+MONTH(Оборудование!O26)))&gt;0,MOD(((Год*12+2)-(YEAR(Оборудование!O26)*12+MONTH(Оборудование!O26))),MAX(1,N(Оборудование!M26)))=0),"Т",IF(AND(N(Оборудование!J26)&gt;0,ISNUMBER(Оборудование!L26),((Год*12+2)-(YEAR(Оборудование!L26)*12+MONTH(Оборудование!L26)))&gt;0,MOD(((Год*12+2)-(YEAR(Оборудование!L26)*12+MONTH(Оборудование!L26))),MAX(1,N(Оборудование!J26)))=0),"ТО",""))))</f>
        <v/>
      </c>
      <c r="D26">
        <f>IF(Оборудование!$B26="","",IF(AND(N(Оборудование!P26)&gt;0,ISNUMBER(Оборудование!R26),((Год*12+3)-(YEAR(Оборудование!R26)*12+MONTH(Оборудование!R26)))&gt;0,MOD(((Год*12+3)-(YEAR(Оборудование!R26)*12+MONTH(Оборудование!R26))),MAX(1,N(Оборудование!P26)))=0),"К",IF(AND(N(Оборудование!M26)&gt;0,ISNUMBER(Оборудование!O26),((Год*12+3)-(YEAR(Оборудование!O26)*12+MONTH(Оборудование!O26)))&gt;0,MOD(((Год*12+3)-(YEAR(Оборудование!O26)*12+MONTH(Оборудование!O26))),MAX(1,N(Оборудование!M26)))=0),"Т",IF(AND(N(Оборудование!J26)&gt;0,ISNUMBER(Оборудование!L26),((Год*12+3)-(YEAR(Оборудование!L26)*12+MONTH(Оборудование!L26)))&gt;0,MOD(((Год*12+3)-(YEAR(Оборудование!L26)*12+MONTH(Оборудование!L26))),MAX(1,N(Оборудование!J26)))=0),"ТО",""))))</f>
        <v/>
      </c>
      <c r="E26">
        <f>IF(Оборудование!$B26="","",IF(AND(N(Оборудование!P26)&gt;0,ISNUMBER(Оборудование!R26),((Год*12+4)-(YEAR(Оборудование!R26)*12+MONTH(Оборудование!R26)))&gt;0,MOD(((Год*12+4)-(YEAR(Оборудование!R26)*12+MONTH(Оборудование!R26))),MAX(1,N(Оборудование!P26)))=0),"К",IF(AND(N(Оборудование!M26)&gt;0,ISNUMBER(Оборудование!O26),((Год*12+4)-(YEAR(Оборудование!O26)*12+MONTH(Оборудование!O26)))&gt;0,MOD(((Год*12+4)-(YEAR(Оборудование!O26)*12+MONTH(Оборудование!O26))),MAX(1,N(Оборудование!M26)))=0),"Т",IF(AND(N(Оборудование!J26)&gt;0,ISNUMBER(Оборудование!L26),((Год*12+4)-(YEAR(Оборудование!L26)*12+MONTH(Оборудование!L26)))&gt;0,MOD(((Год*12+4)-(YEAR(Оборудование!L26)*12+MONTH(Оборудование!L26))),MAX(1,N(Оборудование!J26)))=0),"ТО",""))))</f>
        <v/>
      </c>
      <c r="F26">
        <f>IF(Оборудование!$B26="","",IF(AND(N(Оборудование!P26)&gt;0,ISNUMBER(Оборудование!R26),((Год*12+5)-(YEAR(Оборудование!R26)*12+MONTH(Оборудование!R26)))&gt;0,MOD(((Год*12+5)-(YEAR(Оборудование!R26)*12+MONTH(Оборудование!R26))),MAX(1,N(Оборудование!P26)))=0),"К",IF(AND(N(Оборудование!M26)&gt;0,ISNUMBER(Оборудование!O26),((Год*12+5)-(YEAR(Оборудование!O26)*12+MONTH(Оборудование!O26)))&gt;0,MOD(((Год*12+5)-(YEAR(Оборудование!O26)*12+MONTH(Оборудование!O26))),MAX(1,N(Оборудование!M26)))=0),"Т",IF(AND(N(Оборудование!J26)&gt;0,ISNUMBER(Оборудование!L26),((Год*12+5)-(YEAR(Оборудование!L26)*12+MONTH(Оборудование!L26)))&gt;0,MOD(((Год*12+5)-(YEAR(Оборудование!L26)*12+MONTH(Оборудование!L26))),MAX(1,N(Оборудование!J26)))=0),"ТО",""))))</f>
        <v/>
      </c>
      <c r="G26">
        <f>IF(Оборудование!$B26="","",IF(AND(N(Оборудование!P26)&gt;0,ISNUMBER(Оборудование!R26),((Год*12+6)-(YEAR(Оборудование!R26)*12+MONTH(Оборудование!R26)))&gt;0,MOD(((Год*12+6)-(YEAR(Оборудование!R26)*12+MONTH(Оборудование!R26))),MAX(1,N(Оборудование!P26)))=0),"К",IF(AND(N(Оборудование!M26)&gt;0,ISNUMBER(Оборудование!O26),((Год*12+6)-(YEAR(Оборудование!O26)*12+MONTH(Оборудование!O26)))&gt;0,MOD(((Год*12+6)-(YEAR(Оборудование!O26)*12+MONTH(Оборудование!O26))),MAX(1,N(Оборудование!M26)))=0),"Т",IF(AND(N(Оборудование!J26)&gt;0,ISNUMBER(Оборудование!L26),((Год*12+6)-(YEAR(Оборудование!L26)*12+MONTH(Оборудование!L26)))&gt;0,MOD(((Год*12+6)-(YEAR(Оборудование!L26)*12+MONTH(Оборудование!L26))),MAX(1,N(Оборудование!J26)))=0),"ТО",""))))</f>
        <v/>
      </c>
      <c r="H26">
        <f>IF(Оборудование!$B26="","",IF(AND(N(Оборудование!P26)&gt;0,ISNUMBER(Оборудование!R26),((Год*12+7)-(YEAR(Оборудование!R26)*12+MONTH(Оборудование!R26)))&gt;0,MOD(((Год*12+7)-(YEAR(Оборудование!R26)*12+MONTH(Оборудование!R26))),MAX(1,N(Оборудование!P26)))=0),"К",IF(AND(N(Оборудование!M26)&gt;0,ISNUMBER(Оборудование!O26),((Год*12+7)-(YEAR(Оборудование!O26)*12+MONTH(Оборудование!O26)))&gt;0,MOD(((Год*12+7)-(YEAR(Оборудование!O26)*12+MONTH(Оборудование!O26))),MAX(1,N(Оборудование!M26)))=0),"Т",IF(AND(N(Оборудование!J26)&gt;0,ISNUMBER(Оборудование!L26),((Год*12+7)-(YEAR(Оборудование!L26)*12+MONTH(Оборудование!L26)))&gt;0,MOD(((Год*12+7)-(YEAR(Оборудование!L26)*12+MONTH(Оборудование!L26))),MAX(1,N(Оборудование!J26)))=0),"ТО",""))))</f>
        <v/>
      </c>
      <c r="I26">
        <f>IF(Оборудование!$B26="","",IF(AND(N(Оборудование!P26)&gt;0,ISNUMBER(Оборудование!R26),((Год*12+8)-(YEAR(Оборудование!R26)*12+MONTH(Оборудование!R26)))&gt;0,MOD(((Год*12+8)-(YEAR(Оборудование!R26)*12+MONTH(Оборудование!R26))),MAX(1,N(Оборудование!P26)))=0),"К",IF(AND(N(Оборудование!M26)&gt;0,ISNUMBER(Оборудование!O26),((Год*12+8)-(YEAR(Оборудование!O26)*12+MONTH(Оборудование!O26)))&gt;0,MOD(((Год*12+8)-(YEAR(Оборудование!O26)*12+MONTH(Оборудование!O26))),MAX(1,N(Оборудование!M26)))=0),"Т",IF(AND(N(Оборудование!J26)&gt;0,ISNUMBER(Оборудование!L26),((Год*12+8)-(YEAR(Оборудование!L26)*12+MONTH(Оборудование!L26)))&gt;0,MOD(((Год*12+8)-(YEAR(Оборудование!L26)*12+MONTH(Оборудование!L26))),MAX(1,N(Оборудование!J26)))=0),"ТО",""))))</f>
        <v/>
      </c>
      <c r="J26">
        <f>IF(Оборудование!$B26="","",IF(AND(N(Оборудование!P26)&gt;0,ISNUMBER(Оборудование!R26),((Год*12+9)-(YEAR(Оборудование!R26)*12+MONTH(Оборудование!R26)))&gt;0,MOD(((Год*12+9)-(YEAR(Оборудование!R26)*12+MONTH(Оборудование!R26))),MAX(1,N(Оборудование!P26)))=0),"К",IF(AND(N(Оборудование!M26)&gt;0,ISNUMBER(Оборудование!O26),((Год*12+9)-(YEAR(Оборудование!O26)*12+MONTH(Оборудование!O26)))&gt;0,MOD(((Год*12+9)-(YEAR(Оборудование!O26)*12+MONTH(Оборудование!O26))),MAX(1,N(Оборудование!M26)))=0),"Т",IF(AND(N(Оборудование!J26)&gt;0,ISNUMBER(Оборудование!L26),((Год*12+9)-(YEAR(Оборудование!L26)*12+MONTH(Оборудование!L26)))&gt;0,MOD(((Год*12+9)-(YEAR(Оборудование!L26)*12+MONTH(Оборудование!L26))),MAX(1,N(Оборудование!J26)))=0),"ТО",""))))</f>
        <v/>
      </c>
      <c r="K26">
        <f>IF(Оборудование!$B26="","",IF(AND(N(Оборудование!P26)&gt;0,ISNUMBER(Оборудование!R26),((Год*12+10)-(YEAR(Оборудование!R26)*12+MONTH(Оборудование!R26)))&gt;0,MOD(((Год*12+10)-(YEAR(Оборудование!R26)*12+MONTH(Оборудование!R26))),MAX(1,N(Оборудование!P26)))=0),"К",IF(AND(N(Оборудование!M26)&gt;0,ISNUMBER(Оборудование!O26),((Год*12+10)-(YEAR(Оборудование!O26)*12+MONTH(Оборудование!O26)))&gt;0,MOD(((Год*12+10)-(YEAR(Оборудование!O26)*12+MONTH(Оборудование!O26))),MAX(1,N(Оборудование!M26)))=0),"Т",IF(AND(N(Оборудование!J26)&gt;0,ISNUMBER(Оборудование!L26),((Год*12+10)-(YEAR(Оборудование!L26)*12+MONTH(Оборудование!L26)))&gt;0,MOD(((Год*12+10)-(YEAR(Оборудование!L26)*12+MONTH(Оборудование!L26))),MAX(1,N(Оборудование!J26)))=0),"ТО",""))))</f>
        <v/>
      </c>
      <c r="L26">
        <f>IF(Оборудование!$B26="","",IF(AND(N(Оборудование!P26)&gt;0,ISNUMBER(Оборудование!R26),((Год*12+11)-(YEAR(Оборудование!R26)*12+MONTH(Оборудование!R26)))&gt;0,MOD(((Год*12+11)-(YEAR(Оборудование!R26)*12+MONTH(Оборудование!R26))),MAX(1,N(Оборудование!P26)))=0),"К",IF(AND(N(Оборудование!M26)&gt;0,ISNUMBER(Оборудование!O26),((Год*12+11)-(YEAR(Оборудование!O26)*12+MONTH(Оборудование!O26)))&gt;0,MOD(((Год*12+11)-(YEAR(Оборудование!O26)*12+MONTH(Оборудование!O26))),MAX(1,N(Оборудование!M26)))=0),"Т",IF(AND(N(Оборудование!J26)&gt;0,ISNUMBER(Оборудование!L26),((Год*12+11)-(YEAR(Оборудование!L26)*12+MONTH(Оборудование!L26)))&gt;0,MOD(((Год*12+11)-(YEAR(Оборудование!L26)*12+MONTH(Оборудование!L26))),MAX(1,N(Оборудование!J26)))=0),"ТО",""))))</f>
        <v/>
      </c>
      <c r="M26">
        <f>IF(Оборудование!$B26="","",IF(AND(N(Оборудование!P26)&gt;0,ISNUMBER(Оборудование!R26),((Год*12+12)-(YEAR(Оборудование!R26)*12+MONTH(Оборудование!R26)))&gt;0,MOD(((Год*12+12)-(YEAR(Оборудование!R26)*12+MONTH(Оборудование!R26))),MAX(1,N(Оборудование!P26)))=0),"К",IF(AND(N(Оборудование!M26)&gt;0,ISNUMBER(Оборудование!O26),((Год*12+12)-(YEAR(Оборудование!O26)*12+MONTH(Оборудование!O26)))&gt;0,MOD(((Год*12+12)-(YEAR(Оборудование!O26)*12+MONTH(Оборудование!O26))),MAX(1,N(Оборудование!M26)))=0),"Т",IF(AND(N(Оборудование!J26)&gt;0,ISNUMBER(Оборудование!L26),((Год*12+12)-(YEAR(Оборудование!L26)*12+MONTH(Оборудование!L26)))&gt;0,MOD(((Год*12+12)-(YEAR(Оборудование!L26)*12+MONTH(Оборудование!L26))),MAX(1,N(Оборудование!J26)))=0),"ТО",""))))</f>
        <v/>
      </c>
      <c r="O26">
        <f>IF(B26="",0,IF(B26="К",N(Оборудование!$Q26),IF(B26="Т",N(Оборудование!$N26),N(Оборудование!$K26))))</f>
        <v/>
      </c>
      <c r="P26">
        <f>IF(C26="",0,IF(C26="К",N(Оборудование!$Q26),IF(C26="Т",N(Оборудование!$N26),N(Оборудование!$K26))))</f>
        <v/>
      </c>
      <c r="Q26">
        <f>IF(D26="",0,IF(D26="К",N(Оборудование!$Q26),IF(D26="Т",N(Оборудование!$N26),N(Оборудование!$K26))))</f>
        <v/>
      </c>
      <c r="R26">
        <f>IF(E26="",0,IF(E26="К",N(Оборудование!$Q26),IF(E26="Т",N(Оборудование!$N26),N(Оборудование!$K26))))</f>
        <v/>
      </c>
      <c r="S26">
        <f>IF(F26="",0,IF(F26="К",N(Оборудование!$Q26),IF(F26="Т",N(Оборудование!$N26),N(Оборудование!$K26))))</f>
        <v/>
      </c>
      <c r="T26">
        <f>IF(G26="",0,IF(G26="К",N(Оборудование!$Q26),IF(G26="Т",N(Оборудование!$N26),N(Оборудование!$K26))))</f>
        <v/>
      </c>
      <c r="U26">
        <f>IF(H26="",0,IF(H26="К",N(Оборудование!$Q26),IF(H26="Т",N(Оборудование!$N26),N(Оборудование!$K26))))</f>
        <v/>
      </c>
      <c r="V26">
        <f>IF(I26="",0,IF(I26="К",N(Оборудование!$Q26),IF(I26="Т",N(Оборудование!$N26),N(Оборудование!$K26))))</f>
        <v/>
      </c>
      <c r="W26">
        <f>IF(J26="",0,IF(J26="К",N(Оборудование!$Q26),IF(J26="Т",N(Оборудование!$N26),N(Оборудование!$K26))))</f>
        <v/>
      </c>
      <c r="X26">
        <f>IF(K26="",0,IF(K26="К",N(Оборудование!$Q26),IF(K26="Т",N(Оборудование!$N26),N(Оборудование!$K26))))</f>
        <v/>
      </c>
      <c r="Y26">
        <f>IF(L26="",0,IF(L26="К",N(Оборудование!$Q26),IF(L26="Т",N(Оборудование!$N26),N(Оборудование!$K26))))</f>
        <v/>
      </c>
      <c r="Z26">
        <f>IF(M26="",0,IF(M26="К",N(Оборудование!$Q26),IF(M26="Т",N(Оборудование!$N26),N(Оборудование!$K26))))</f>
        <v/>
      </c>
      <c r="AB26">
        <f>IF(B26="","",IF(COUNTIF('Журнал выполнения'!$H$6:$H$405,$A26&amp;"|"&amp;TEXT(DATE(Год,1,1),"YYYYMM"))&gt;0,"В",IF(EOMONTH(DATE(Год,1,1),0)&lt;ОтчДата,"Х","П")))</f>
        <v/>
      </c>
      <c r="AC26">
        <f>IF(C26="","",IF(COUNTIF('Журнал выполнения'!$H$6:$H$405,$A26&amp;"|"&amp;TEXT(DATE(Год,2,1),"YYYYMM"))&gt;0,"В",IF(EOMONTH(DATE(Год,2,1),0)&lt;ОтчДата,"Х","П")))</f>
        <v/>
      </c>
      <c r="AD26">
        <f>IF(D26="","",IF(COUNTIF('Журнал выполнения'!$H$6:$H$405,$A26&amp;"|"&amp;TEXT(DATE(Год,3,1),"YYYYMM"))&gt;0,"В",IF(EOMONTH(DATE(Год,3,1),0)&lt;ОтчДата,"Х","П")))</f>
        <v/>
      </c>
      <c r="AE26">
        <f>IF(E26="","",IF(COUNTIF('Журнал выполнения'!$H$6:$H$405,$A26&amp;"|"&amp;TEXT(DATE(Год,4,1),"YYYYMM"))&gt;0,"В",IF(EOMONTH(DATE(Год,4,1),0)&lt;ОтчДата,"Х","П")))</f>
        <v/>
      </c>
      <c r="AF26">
        <f>IF(F26="","",IF(COUNTIF('Журнал выполнения'!$H$6:$H$405,$A26&amp;"|"&amp;TEXT(DATE(Год,5,1),"YYYYMM"))&gt;0,"В",IF(EOMONTH(DATE(Год,5,1),0)&lt;ОтчДата,"Х","П")))</f>
        <v/>
      </c>
      <c r="AG26">
        <f>IF(G26="","",IF(COUNTIF('Журнал выполнения'!$H$6:$H$405,$A26&amp;"|"&amp;TEXT(DATE(Год,6,1),"YYYYMM"))&gt;0,"В",IF(EOMONTH(DATE(Год,6,1),0)&lt;ОтчДата,"Х","П")))</f>
        <v/>
      </c>
      <c r="AH26">
        <f>IF(H26="","",IF(COUNTIF('Журнал выполнения'!$H$6:$H$405,$A26&amp;"|"&amp;TEXT(DATE(Год,7,1),"YYYYMM"))&gt;0,"В",IF(EOMONTH(DATE(Год,7,1),0)&lt;ОтчДата,"Х","П")))</f>
        <v/>
      </c>
      <c r="AI26">
        <f>IF(I26="","",IF(COUNTIF('Журнал выполнения'!$H$6:$H$405,$A26&amp;"|"&amp;TEXT(DATE(Год,8,1),"YYYYMM"))&gt;0,"В",IF(EOMONTH(DATE(Год,8,1),0)&lt;ОтчДата,"Х","П")))</f>
        <v/>
      </c>
      <c r="AJ26">
        <f>IF(J26="","",IF(COUNTIF('Журнал выполнения'!$H$6:$H$405,$A26&amp;"|"&amp;TEXT(DATE(Год,9,1),"YYYYMM"))&gt;0,"В",IF(EOMONTH(DATE(Год,9,1),0)&lt;ОтчДата,"Х","П")))</f>
        <v/>
      </c>
      <c r="AK26">
        <f>IF(K26="","",IF(COUNTIF('Журнал выполнения'!$H$6:$H$405,$A26&amp;"|"&amp;TEXT(DATE(Год,10,1),"YYYYMM"))&gt;0,"В",IF(EOMONTH(DATE(Год,10,1),0)&lt;ОтчДата,"Х","П")))</f>
        <v/>
      </c>
      <c r="AL26">
        <f>IF(L26="","",IF(COUNTIF('Журнал выполнения'!$H$6:$H$405,$A26&amp;"|"&amp;TEXT(DATE(Год,11,1),"YYYYMM"))&gt;0,"В",IF(EOMONTH(DATE(Год,11,1),0)&lt;ОтчДата,"Х","П")))</f>
        <v/>
      </c>
      <c r="AM26">
        <f>IF(M26="","",IF(COUNTIF('Журнал выполнения'!$H$6:$H$405,$A26&amp;"|"&amp;TEXT(DATE(Год,12,1),"YYYYMM"))&gt;0,"В",IF(EOMONTH(DATE(Год,12,1),0)&lt;ОтчДата,"Х","П")))</f>
        <v/>
      </c>
    </row>
    <row r="27">
      <c r="A27">
        <f>Оборудование!A27</f>
        <v/>
      </c>
      <c r="B27">
        <f>IF(Оборудование!$B27="","",IF(AND(N(Оборудование!P27)&gt;0,ISNUMBER(Оборудование!R27),((Год*12+1)-(YEAR(Оборудование!R27)*12+MONTH(Оборудование!R27)))&gt;0,MOD(((Год*12+1)-(YEAR(Оборудование!R27)*12+MONTH(Оборудование!R27))),MAX(1,N(Оборудование!P27)))=0),"К",IF(AND(N(Оборудование!M27)&gt;0,ISNUMBER(Оборудование!O27),((Год*12+1)-(YEAR(Оборудование!O27)*12+MONTH(Оборудование!O27)))&gt;0,MOD(((Год*12+1)-(YEAR(Оборудование!O27)*12+MONTH(Оборудование!O27))),MAX(1,N(Оборудование!M27)))=0),"Т",IF(AND(N(Оборудование!J27)&gt;0,ISNUMBER(Оборудование!L27),((Год*12+1)-(YEAR(Оборудование!L27)*12+MONTH(Оборудование!L27)))&gt;0,MOD(((Год*12+1)-(YEAR(Оборудование!L27)*12+MONTH(Оборудование!L27))),MAX(1,N(Оборудование!J27)))=0),"ТО",""))))</f>
        <v/>
      </c>
      <c r="C27">
        <f>IF(Оборудование!$B27="","",IF(AND(N(Оборудование!P27)&gt;0,ISNUMBER(Оборудование!R27),((Год*12+2)-(YEAR(Оборудование!R27)*12+MONTH(Оборудование!R27)))&gt;0,MOD(((Год*12+2)-(YEAR(Оборудование!R27)*12+MONTH(Оборудование!R27))),MAX(1,N(Оборудование!P27)))=0),"К",IF(AND(N(Оборудование!M27)&gt;0,ISNUMBER(Оборудование!O27),((Год*12+2)-(YEAR(Оборудование!O27)*12+MONTH(Оборудование!O27)))&gt;0,MOD(((Год*12+2)-(YEAR(Оборудование!O27)*12+MONTH(Оборудование!O27))),MAX(1,N(Оборудование!M27)))=0),"Т",IF(AND(N(Оборудование!J27)&gt;0,ISNUMBER(Оборудование!L27),((Год*12+2)-(YEAR(Оборудование!L27)*12+MONTH(Оборудование!L27)))&gt;0,MOD(((Год*12+2)-(YEAR(Оборудование!L27)*12+MONTH(Оборудование!L27))),MAX(1,N(Оборудование!J27)))=0),"ТО",""))))</f>
        <v/>
      </c>
      <c r="D27">
        <f>IF(Оборудование!$B27="","",IF(AND(N(Оборудование!P27)&gt;0,ISNUMBER(Оборудование!R27),((Год*12+3)-(YEAR(Оборудование!R27)*12+MONTH(Оборудование!R27)))&gt;0,MOD(((Год*12+3)-(YEAR(Оборудование!R27)*12+MONTH(Оборудование!R27))),MAX(1,N(Оборудование!P27)))=0),"К",IF(AND(N(Оборудование!M27)&gt;0,ISNUMBER(Оборудование!O27),((Год*12+3)-(YEAR(Оборудование!O27)*12+MONTH(Оборудование!O27)))&gt;0,MOD(((Год*12+3)-(YEAR(Оборудование!O27)*12+MONTH(Оборудование!O27))),MAX(1,N(Оборудование!M27)))=0),"Т",IF(AND(N(Оборудование!J27)&gt;0,ISNUMBER(Оборудование!L27),((Год*12+3)-(YEAR(Оборудование!L27)*12+MONTH(Оборудование!L27)))&gt;0,MOD(((Год*12+3)-(YEAR(Оборудование!L27)*12+MONTH(Оборудование!L27))),MAX(1,N(Оборудование!J27)))=0),"ТО",""))))</f>
        <v/>
      </c>
      <c r="E27">
        <f>IF(Оборудование!$B27="","",IF(AND(N(Оборудование!P27)&gt;0,ISNUMBER(Оборудование!R27),((Год*12+4)-(YEAR(Оборудование!R27)*12+MONTH(Оборудование!R27)))&gt;0,MOD(((Год*12+4)-(YEAR(Оборудование!R27)*12+MONTH(Оборудование!R27))),MAX(1,N(Оборудование!P27)))=0),"К",IF(AND(N(Оборудование!M27)&gt;0,ISNUMBER(Оборудование!O27),((Год*12+4)-(YEAR(Оборудование!O27)*12+MONTH(Оборудование!O27)))&gt;0,MOD(((Год*12+4)-(YEAR(Оборудование!O27)*12+MONTH(Оборудование!O27))),MAX(1,N(Оборудование!M27)))=0),"Т",IF(AND(N(Оборудование!J27)&gt;0,ISNUMBER(Оборудование!L27),((Год*12+4)-(YEAR(Оборудование!L27)*12+MONTH(Оборудование!L27)))&gt;0,MOD(((Год*12+4)-(YEAR(Оборудование!L27)*12+MONTH(Оборудование!L27))),MAX(1,N(Оборудование!J27)))=0),"ТО",""))))</f>
        <v/>
      </c>
      <c r="F27">
        <f>IF(Оборудование!$B27="","",IF(AND(N(Оборудование!P27)&gt;0,ISNUMBER(Оборудование!R27),((Год*12+5)-(YEAR(Оборудование!R27)*12+MONTH(Оборудование!R27)))&gt;0,MOD(((Год*12+5)-(YEAR(Оборудование!R27)*12+MONTH(Оборудование!R27))),MAX(1,N(Оборудование!P27)))=0),"К",IF(AND(N(Оборудование!M27)&gt;0,ISNUMBER(Оборудование!O27),((Год*12+5)-(YEAR(Оборудование!O27)*12+MONTH(Оборудование!O27)))&gt;0,MOD(((Год*12+5)-(YEAR(Оборудование!O27)*12+MONTH(Оборудование!O27))),MAX(1,N(Оборудование!M27)))=0),"Т",IF(AND(N(Оборудование!J27)&gt;0,ISNUMBER(Оборудование!L27),((Год*12+5)-(YEAR(Оборудование!L27)*12+MONTH(Оборудование!L27)))&gt;0,MOD(((Год*12+5)-(YEAR(Оборудование!L27)*12+MONTH(Оборудование!L27))),MAX(1,N(Оборудование!J27)))=0),"ТО",""))))</f>
        <v/>
      </c>
      <c r="G27">
        <f>IF(Оборудование!$B27="","",IF(AND(N(Оборудование!P27)&gt;0,ISNUMBER(Оборудование!R27),((Год*12+6)-(YEAR(Оборудование!R27)*12+MONTH(Оборудование!R27)))&gt;0,MOD(((Год*12+6)-(YEAR(Оборудование!R27)*12+MONTH(Оборудование!R27))),MAX(1,N(Оборудование!P27)))=0),"К",IF(AND(N(Оборудование!M27)&gt;0,ISNUMBER(Оборудование!O27),((Год*12+6)-(YEAR(Оборудование!O27)*12+MONTH(Оборудование!O27)))&gt;0,MOD(((Год*12+6)-(YEAR(Оборудование!O27)*12+MONTH(Оборудование!O27))),MAX(1,N(Оборудование!M27)))=0),"Т",IF(AND(N(Оборудование!J27)&gt;0,ISNUMBER(Оборудование!L27),((Год*12+6)-(YEAR(Оборудование!L27)*12+MONTH(Оборудование!L27)))&gt;0,MOD(((Год*12+6)-(YEAR(Оборудование!L27)*12+MONTH(Оборудование!L27))),MAX(1,N(Оборудование!J27)))=0),"ТО",""))))</f>
        <v/>
      </c>
      <c r="H27">
        <f>IF(Оборудование!$B27="","",IF(AND(N(Оборудование!P27)&gt;0,ISNUMBER(Оборудование!R27),((Год*12+7)-(YEAR(Оборудование!R27)*12+MONTH(Оборудование!R27)))&gt;0,MOD(((Год*12+7)-(YEAR(Оборудование!R27)*12+MONTH(Оборудование!R27))),MAX(1,N(Оборудование!P27)))=0),"К",IF(AND(N(Оборудование!M27)&gt;0,ISNUMBER(Оборудование!O27),((Год*12+7)-(YEAR(Оборудование!O27)*12+MONTH(Оборудование!O27)))&gt;0,MOD(((Год*12+7)-(YEAR(Оборудование!O27)*12+MONTH(Оборудование!O27))),MAX(1,N(Оборудование!M27)))=0),"Т",IF(AND(N(Оборудование!J27)&gt;0,ISNUMBER(Оборудование!L27),((Год*12+7)-(YEAR(Оборудование!L27)*12+MONTH(Оборудование!L27)))&gt;0,MOD(((Год*12+7)-(YEAR(Оборудование!L27)*12+MONTH(Оборудование!L27))),MAX(1,N(Оборудование!J27)))=0),"ТО",""))))</f>
        <v/>
      </c>
      <c r="I27">
        <f>IF(Оборудование!$B27="","",IF(AND(N(Оборудование!P27)&gt;0,ISNUMBER(Оборудование!R27),((Год*12+8)-(YEAR(Оборудование!R27)*12+MONTH(Оборудование!R27)))&gt;0,MOD(((Год*12+8)-(YEAR(Оборудование!R27)*12+MONTH(Оборудование!R27))),MAX(1,N(Оборудование!P27)))=0),"К",IF(AND(N(Оборудование!M27)&gt;0,ISNUMBER(Оборудование!O27),((Год*12+8)-(YEAR(Оборудование!O27)*12+MONTH(Оборудование!O27)))&gt;0,MOD(((Год*12+8)-(YEAR(Оборудование!O27)*12+MONTH(Оборудование!O27))),MAX(1,N(Оборудование!M27)))=0),"Т",IF(AND(N(Оборудование!J27)&gt;0,ISNUMBER(Оборудование!L27),((Год*12+8)-(YEAR(Оборудование!L27)*12+MONTH(Оборудование!L27)))&gt;0,MOD(((Год*12+8)-(YEAR(Оборудование!L27)*12+MONTH(Оборудование!L27))),MAX(1,N(Оборудование!J27)))=0),"ТО",""))))</f>
        <v/>
      </c>
      <c r="J27">
        <f>IF(Оборудование!$B27="","",IF(AND(N(Оборудование!P27)&gt;0,ISNUMBER(Оборудование!R27),((Год*12+9)-(YEAR(Оборудование!R27)*12+MONTH(Оборудование!R27)))&gt;0,MOD(((Год*12+9)-(YEAR(Оборудование!R27)*12+MONTH(Оборудование!R27))),MAX(1,N(Оборудование!P27)))=0),"К",IF(AND(N(Оборудование!M27)&gt;0,ISNUMBER(Оборудование!O27),((Год*12+9)-(YEAR(Оборудование!O27)*12+MONTH(Оборудование!O27)))&gt;0,MOD(((Год*12+9)-(YEAR(Оборудование!O27)*12+MONTH(Оборудование!O27))),MAX(1,N(Оборудование!M27)))=0),"Т",IF(AND(N(Оборудование!J27)&gt;0,ISNUMBER(Оборудование!L27),((Год*12+9)-(YEAR(Оборудование!L27)*12+MONTH(Оборудование!L27)))&gt;0,MOD(((Год*12+9)-(YEAR(Оборудование!L27)*12+MONTH(Оборудование!L27))),MAX(1,N(Оборудование!J27)))=0),"ТО",""))))</f>
        <v/>
      </c>
      <c r="K27">
        <f>IF(Оборудование!$B27="","",IF(AND(N(Оборудование!P27)&gt;0,ISNUMBER(Оборудование!R27),((Год*12+10)-(YEAR(Оборудование!R27)*12+MONTH(Оборудование!R27)))&gt;0,MOD(((Год*12+10)-(YEAR(Оборудование!R27)*12+MONTH(Оборудование!R27))),MAX(1,N(Оборудование!P27)))=0),"К",IF(AND(N(Оборудование!M27)&gt;0,ISNUMBER(Оборудование!O27),((Год*12+10)-(YEAR(Оборудование!O27)*12+MONTH(Оборудование!O27)))&gt;0,MOD(((Год*12+10)-(YEAR(Оборудование!O27)*12+MONTH(Оборудование!O27))),MAX(1,N(Оборудование!M27)))=0),"Т",IF(AND(N(Оборудование!J27)&gt;0,ISNUMBER(Оборудование!L27),((Год*12+10)-(YEAR(Оборудование!L27)*12+MONTH(Оборудование!L27)))&gt;0,MOD(((Год*12+10)-(YEAR(Оборудование!L27)*12+MONTH(Оборудование!L27))),MAX(1,N(Оборудование!J27)))=0),"ТО",""))))</f>
        <v/>
      </c>
      <c r="L27">
        <f>IF(Оборудование!$B27="","",IF(AND(N(Оборудование!P27)&gt;0,ISNUMBER(Оборудование!R27),((Год*12+11)-(YEAR(Оборудование!R27)*12+MONTH(Оборудование!R27)))&gt;0,MOD(((Год*12+11)-(YEAR(Оборудование!R27)*12+MONTH(Оборудование!R27))),MAX(1,N(Оборудование!P27)))=0),"К",IF(AND(N(Оборудование!M27)&gt;0,ISNUMBER(Оборудование!O27),((Год*12+11)-(YEAR(Оборудование!O27)*12+MONTH(Оборудование!O27)))&gt;0,MOD(((Год*12+11)-(YEAR(Оборудование!O27)*12+MONTH(Оборудование!O27))),MAX(1,N(Оборудование!M27)))=0),"Т",IF(AND(N(Оборудование!J27)&gt;0,ISNUMBER(Оборудование!L27),((Год*12+11)-(YEAR(Оборудование!L27)*12+MONTH(Оборудование!L27)))&gt;0,MOD(((Год*12+11)-(YEAR(Оборудование!L27)*12+MONTH(Оборудование!L27))),MAX(1,N(Оборудование!J27)))=0),"ТО",""))))</f>
        <v/>
      </c>
      <c r="M27">
        <f>IF(Оборудование!$B27="","",IF(AND(N(Оборудование!P27)&gt;0,ISNUMBER(Оборудование!R27),((Год*12+12)-(YEAR(Оборудование!R27)*12+MONTH(Оборудование!R27)))&gt;0,MOD(((Год*12+12)-(YEAR(Оборудование!R27)*12+MONTH(Оборудование!R27))),MAX(1,N(Оборудование!P27)))=0),"К",IF(AND(N(Оборудование!M27)&gt;0,ISNUMBER(Оборудование!O27),((Год*12+12)-(YEAR(Оборудование!O27)*12+MONTH(Оборудование!O27)))&gt;0,MOD(((Год*12+12)-(YEAR(Оборудование!O27)*12+MONTH(Оборудование!O27))),MAX(1,N(Оборудование!M27)))=0),"Т",IF(AND(N(Оборудование!J27)&gt;0,ISNUMBER(Оборудование!L27),((Год*12+12)-(YEAR(Оборудование!L27)*12+MONTH(Оборудование!L27)))&gt;0,MOD(((Год*12+12)-(YEAR(Оборудование!L27)*12+MONTH(Оборудование!L27))),MAX(1,N(Оборудование!J27)))=0),"ТО",""))))</f>
        <v/>
      </c>
      <c r="O27">
        <f>IF(B27="",0,IF(B27="К",N(Оборудование!$Q27),IF(B27="Т",N(Оборудование!$N27),N(Оборудование!$K27))))</f>
        <v/>
      </c>
      <c r="P27">
        <f>IF(C27="",0,IF(C27="К",N(Оборудование!$Q27),IF(C27="Т",N(Оборудование!$N27),N(Оборудование!$K27))))</f>
        <v/>
      </c>
      <c r="Q27">
        <f>IF(D27="",0,IF(D27="К",N(Оборудование!$Q27),IF(D27="Т",N(Оборудование!$N27),N(Оборудование!$K27))))</f>
        <v/>
      </c>
      <c r="R27">
        <f>IF(E27="",0,IF(E27="К",N(Оборудование!$Q27),IF(E27="Т",N(Оборудование!$N27),N(Оборудование!$K27))))</f>
        <v/>
      </c>
      <c r="S27">
        <f>IF(F27="",0,IF(F27="К",N(Оборудование!$Q27),IF(F27="Т",N(Оборудование!$N27),N(Оборудование!$K27))))</f>
        <v/>
      </c>
      <c r="T27">
        <f>IF(G27="",0,IF(G27="К",N(Оборудование!$Q27),IF(G27="Т",N(Оборудование!$N27),N(Оборудование!$K27))))</f>
        <v/>
      </c>
      <c r="U27">
        <f>IF(H27="",0,IF(H27="К",N(Оборудование!$Q27),IF(H27="Т",N(Оборудование!$N27),N(Оборудование!$K27))))</f>
        <v/>
      </c>
      <c r="V27">
        <f>IF(I27="",0,IF(I27="К",N(Оборудование!$Q27),IF(I27="Т",N(Оборудование!$N27),N(Оборудование!$K27))))</f>
        <v/>
      </c>
      <c r="W27">
        <f>IF(J27="",0,IF(J27="К",N(Оборудование!$Q27),IF(J27="Т",N(Оборудование!$N27),N(Оборудование!$K27))))</f>
        <v/>
      </c>
      <c r="X27">
        <f>IF(K27="",0,IF(K27="К",N(Оборудование!$Q27),IF(K27="Т",N(Оборудование!$N27),N(Оборудование!$K27))))</f>
        <v/>
      </c>
      <c r="Y27">
        <f>IF(L27="",0,IF(L27="К",N(Оборудование!$Q27),IF(L27="Т",N(Оборудование!$N27),N(Оборудование!$K27))))</f>
        <v/>
      </c>
      <c r="Z27">
        <f>IF(M27="",0,IF(M27="К",N(Оборудование!$Q27),IF(M27="Т",N(Оборудование!$N27),N(Оборудование!$K27))))</f>
        <v/>
      </c>
      <c r="AB27">
        <f>IF(B27="","",IF(COUNTIF('Журнал выполнения'!$H$6:$H$405,$A27&amp;"|"&amp;TEXT(DATE(Год,1,1),"YYYYMM"))&gt;0,"В",IF(EOMONTH(DATE(Год,1,1),0)&lt;ОтчДата,"Х","П")))</f>
        <v/>
      </c>
      <c r="AC27">
        <f>IF(C27="","",IF(COUNTIF('Журнал выполнения'!$H$6:$H$405,$A27&amp;"|"&amp;TEXT(DATE(Год,2,1),"YYYYMM"))&gt;0,"В",IF(EOMONTH(DATE(Год,2,1),0)&lt;ОтчДата,"Х","П")))</f>
        <v/>
      </c>
      <c r="AD27">
        <f>IF(D27="","",IF(COUNTIF('Журнал выполнения'!$H$6:$H$405,$A27&amp;"|"&amp;TEXT(DATE(Год,3,1),"YYYYMM"))&gt;0,"В",IF(EOMONTH(DATE(Год,3,1),0)&lt;ОтчДата,"Х","П")))</f>
        <v/>
      </c>
      <c r="AE27">
        <f>IF(E27="","",IF(COUNTIF('Журнал выполнения'!$H$6:$H$405,$A27&amp;"|"&amp;TEXT(DATE(Год,4,1),"YYYYMM"))&gt;0,"В",IF(EOMONTH(DATE(Год,4,1),0)&lt;ОтчДата,"Х","П")))</f>
        <v/>
      </c>
      <c r="AF27">
        <f>IF(F27="","",IF(COUNTIF('Журнал выполнения'!$H$6:$H$405,$A27&amp;"|"&amp;TEXT(DATE(Год,5,1),"YYYYMM"))&gt;0,"В",IF(EOMONTH(DATE(Год,5,1),0)&lt;ОтчДата,"Х","П")))</f>
        <v/>
      </c>
      <c r="AG27">
        <f>IF(G27="","",IF(COUNTIF('Журнал выполнения'!$H$6:$H$405,$A27&amp;"|"&amp;TEXT(DATE(Год,6,1),"YYYYMM"))&gt;0,"В",IF(EOMONTH(DATE(Год,6,1),0)&lt;ОтчДата,"Х","П")))</f>
        <v/>
      </c>
      <c r="AH27">
        <f>IF(H27="","",IF(COUNTIF('Журнал выполнения'!$H$6:$H$405,$A27&amp;"|"&amp;TEXT(DATE(Год,7,1),"YYYYMM"))&gt;0,"В",IF(EOMONTH(DATE(Год,7,1),0)&lt;ОтчДата,"Х","П")))</f>
        <v/>
      </c>
      <c r="AI27">
        <f>IF(I27="","",IF(COUNTIF('Журнал выполнения'!$H$6:$H$405,$A27&amp;"|"&amp;TEXT(DATE(Год,8,1),"YYYYMM"))&gt;0,"В",IF(EOMONTH(DATE(Год,8,1),0)&lt;ОтчДата,"Х","П")))</f>
        <v/>
      </c>
      <c r="AJ27">
        <f>IF(J27="","",IF(COUNTIF('Журнал выполнения'!$H$6:$H$405,$A27&amp;"|"&amp;TEXT(DATE(Год,9,1),"YYYYMM"))&gt;0,"В",IF(EOMONTH(DATE(Год,9,1),0)&lt;ОтчДата,"Х","П")))</f>
        <v/>
      </c>
      <c r="AK27">
        <f>IF(K27="","",IF(COUNTIF('Журнал выполнения'!$H$6:$H$405,$A27&amp;"|"&amp;TEXT(DATE(Год,10,1),"YYYYMM"))&gt;0,"В",IF(EOMONTH(DATE(Год,10,1),0)&lt;ОтчДата,"Х","П")))</f>
        <v/>
      </c>
      <c r="AL27">
        <f>IF(L27="","",IF(COUNTIF('Журнал выполнения'!$H$6:$H$405,$A27&amp;"|"&amp;TEXT(DATE(Год,11,1),"YYYYMM"))&gt;0,"В",IF(EOMONTH(DATE(Год,11,1),0)&lt;ОтчДата,"Х","П")))</f>
        <v/>
      </c>
      <c r="AM27">
        <f>IF(M27="","",IF(COUNTIF('Журнал выполнения'!$H$6:$H$405,$A27&amp;"|"&amp;TEXT(DATE(Год,12,1),"YYYYMM"))&gt;0,"В",IF(EOMONTH(DATE(Год,12,1),0)&lt;ОтчДата,"Х","П")))</f>
        <v/>
      </c>
    </row>
    <row r="28">
      <c r="A28">
        <f>Оборудование!A28</f>
        <v/>
      </c>
      <c r="B28">
        <f>IF(Оборудование!$B28="","",IF(AND(N(Оборудование!P28)&gt;0,ISNUMBER(Оборудование!R28),((Год*12+1)-(YEAR(Оборудование!R28)*12+MONTH(Оборудование!R28)))&gt;0,MOD(((Год*12+1)-(YEAR(Оборудование!R28)*12+MONTH(Оборудование!R28))),MAX(1,N(Оборудование!P28)))=0),"К",IF(AND(N(Оборудование!M28)&gt;0,ISNUMBER(Оборудование!O28),((Год*12+1)-(YEAR(Оборудование!O28)*12+MONTH(Оборудование!O28)))&gt;0,MOD(((Год*12+1)-(YEAR(Оборудование!O28)*12+MONTH(Оборудование!O28))),MAX(1,N(Оборудование!M28)))=0),"Т",IF(AND(N(Оборудование!J28)&gt;0,ISNUMBER(Оборудование!L28),((Год*12+1)-(YEAR(Оборудование!L28)*12+MONTH(Оборудование!L28)))&gt;0,MOD(((Год*12+1)-(YEAR(Оборудование!L28)*12+MONTH(Оборудование!L28))),MAX(1,N(Оборудование!J28)))=0),"ТО",""))))</f>
        <v/>
      </c>
      <c r="C28">
        <f>IF(Оборудование!$B28="","",IF(AND(N(Оборудование!P28)&gt;0,ISNUMBER(Оборудование!R28),((Год*12+2)-(YEAR(Оборудование!R28)*12+MONTH(Оборудование!R28)))&gt;0,MOD(((Год*12+2)-(YEAR(Оборудование!R28)*12+MONTH(Оборудование!R28))),MAX(1,N(Оборудование!P28)))=0),"К",IF(AND(N(Оборудование!M28)&gt;0,ISNUMBER(Оборудование!O28),((Год*12+2)-(YEAR(Оборудование!O28)*12+MONTH(Оборудование!O28)))&gt;0,MOD(((Год*12+2)-(YEAR(Оборудование!O28)*12+MONTH(Оборудование!O28))),MAX(1,N(Оборудование!M28)))=0),"Т",IF(AND(N(Оборудование!J28)&gt;0,ISNUMBER(Оборудование!L28),((Год*12+2)-(YEAR(Оборудование!L28)*12+MONTH(Оборудование!L28)))&gt;0,MOD(((Год*12+2)-(YEAR(Оборудование!L28)*12+MONTH(Оборудование!L28))),MAX(1,N(Оборудование!J28)))=0),"ТО",""))))</f>
        <v/>
      </c>
      <c r="D28">
        <f>IF(Оборудование!$B28="","",IF(AND(N(Оборудование!P28)&gt;0,ISNUMBER(Оборудование!R28),((Год*12+3)-(YEAR(Оборудование!R28)*12+MONTH(Оборудование!R28)))&gt;0,MOD(((Год*12+3)-(YEAR(Оборудование!R28)*12+MONTH(Оборудование!R28))),MAX(1,N(Оборудование!P28)))=0),"К",IF(AND(N(Оборудование!M28)&gt;0,ISNUMBER(Оборудование!O28),((Год*12+3)-(YEAR(Оборудование!O28)*12+MONTH(Оборудование!O28)))&gt;0,MOD(((Год*12+3)-(YEAR(Оборудование!O28)*12+MONTH(Оборудование!O28))),MAX(1,N(Оборудование!M28)))=0),"Т",IF(AND(N(Оборудование!J28)&gt;0,ISNUMBER(Оборудование!L28),((Год*12+3)-(YEAR(Оборудование!L28)*12+MONTH(Оборудование!L28)))&gt;0,MOD(((Год*12+3)-(YEAR(Оборудование!L28)*12+MONTH(Оборудование!L28))),MAX(1,N(Оборудование!J28)))=0),"ТО",""))))</f>
        <v/>
      </c>
      <c r="E28">
        <f>IF(Оборудование!$B28="","",IF(AND(N(Оборудование!P28)&gt;0,ISNUMBER(Оборудование!R28),((Год*12+4)-(YEAR(Оборудование!R28)*12+MONTH(Оборудование!R28)))&gt;0,MOD(((Год*12+4)-(YEAR(Оборудование!R28)*12+MONTH(Оборудование!R28))),MAX(1,N(Оборудование!P28)))=0),"К",IF(AND(N(Оборудование!M28)&gt;0,ISNUMBER(Оборудование!O28),((Год*12+4)-(YEAR(Оборудование!O28)*12+MONTH(Оборудование!O28)))&gt;0,MOD(((Год*12+4)-(YEAR(Оборудование!O28)*12+MONTH(Оборудование!O28))),MAX(1,N(Оборудование!M28)))=0),"Т",IF(AND(N(Оборудование!J28)&gt;0,ISNUMBER(Оборудование!L28),((Год*12+4)-(YEAR(Оборудование!L28)*12+MONTH(Оборудование!L28)))&gt;0,MOD(((Год*12+4)-(YEAR(Оборудование!L28)*12+MONTH(Оборудование!L28))),MAX(1,N(Оборудование!J28)))=0),"ТО",""))))</f>
        <v/>
      </c>
      <c r="F28">
        <f>IF(Оборудование!$B28="","",IF(AND(N(Оборудование!P28)&gt;0,ISNUMBER(Оборудование!R28),((Год*12+5)-(YEAR(Оборудование!R28)*12+MONTH(Оборудование!R28)))&gt;0,MOD(((Год*12+5)-(YEAR(Оборудование!R28)*12+MONTH(Оборудование!R28))),MAX(1,N(Оборудование!P28)))=0),"К",IF(AND(N(Оборудование!M28)&gt;0,ISNUMBER(Оборудование!O28),((Год*12+5)-(YEAR(Оборудование!O28)*12+MONTH(Оборудование!O28)))&gt;0,MOD(((Год*12+5)-(YEAR(Оборудование!O28)*12+MONTH(Оборудование!O28))),MAX(1,N(Оборудование!M28)))=0),"Т",IF(AND(N(Оборудование!J28)&gt;0,ISNUMBER(Оборудование!L28),((Год*12+5)-(YEAR(Оборудование!L28)*12+MONTH(Оборудование!L28)))&gt;0,MOD(((Год*12+5)-(YEAR(Оборудование!L28)*12+MONTH(Оборудование!L28))),MAX(1,N(Оборудование!J28)))=0),"ТО",""))))</f>
        <v/>
      </c>
      <c r="G28">
        <f>IF(Оборудование!$B28="","",IF(AND(N(Оборудование!P28)&gt;0,ISNUMBER(Оборудование!R28),((Год*12+6)-(YEAR(Оборудование!R28)*12+MONTH(Оборудование!R28)))&gt;0,MOD(((Год*12+6)-(YEAR(Оборудование!R28)*12+MONTH(Оборудование!R28))),MAX(1,N(Оборудование!P28)))=0),"К",IF(AND(N(Оборудование!M28)&gt;0,ISNUMBER(Оборудование!O28),((Год*12+6)-(YEAR(Оборудование!O28)*12+MONTH(Оборудование!O28)))&gt;0,MOD(((Год*12+6)-(YEAR(Оборудование!O28)*12+MONTH(Оборудование!O28))),MAX(1,N(Оборудование!M28)))=0),"Т",IF(AND(N(Оборудование!J28)&gt;0,ISNUMBER(Оборудование!L28),((Год*12+6)-(YEAR(Оборудование!L28)*12+MONTH(Оборудование!L28)))&gt;0,MOD(((Год*12+6)-(YEAR(Оборудование!L28)*12+MONTH(Оборудование!L28))),MAX(1,N(Оборудование!J28)))=0),"ТО",""))))</f>
        <v/>
      </c>
      <c r="H28">
        <f>IF(Оборудование!$B28="","",IF(AND(N(Оборудование!P28)&gt;0,ISNUMBER(Оборудование!R28),((Год*12+7)-(YEAR(Оборудование!R28)*12+MONTH(Оборудование!R28)))&gt;0,MOD(((Год*12+7)-(YEAR(Оборудование!R28)*12+MONTH(Оборудование!R28))),MAX(1,N(Оборудование!P28)))=0),"К",IF(AND(N(Оборудование!M28)&gt;0,ISNUMBER(Оборудование!O28),((Год*12+7)-(YEAR(Оборудование!O28)*12+MONTH(Оборудование!O28)))&gt;0,MOD(((Год*12+7)-(YEAR(Оборудование!O28)*12+MONTH(Оборудование!O28))),MAX(1,N(Оборудование!M28)))=0),"Т",IF(AND(N(Оборудование!J28)&gt;0,ISNUMBER(Оборудование!L28),((Год*12+7)-(YEAR(Оборудование!L28)*12+MONTH(Оборудование!L28)))&gt;0,MOD(((Год*12+7)-(YEAR(Оборудование!L28)*12+MONTH(Оборудование!L28))),MAX(1,N(Оборудование!J28)))=0),"ТО",""))))</f>
        <v/>
      </c>
      <c r="I28">
        <f>IF(Оборудование!$B28="","",IF(AND(N(Оборудование!P28)&gt;0,ISNUMBER(Оборудование!R28),((Год*12+8)-(YEAR(Оборудование!R28)*12+MONTH(Оборудование!R28)))&gt;0,MOD(((Год*12+8)-(YEAR(Оборудование!R28)*12+MONTH(Оборудование!R28))),MAX(1,N(Оборудование!P28)))=0),"К",IF(AND(N(Оборудование!M28)&gt;0,ISNUMBER(Оборудование!O28),((Год*12+8)-(YEAR(Оборудование!O28)*12+MONTH(Оборудование!O28)))&gt;0,MOD(((Год*12+8)-(YEAR(Оборудование!O28)*12+MONTH(Оборудование!O28))),MAX(1,N(Оборудование!M28)))=0),"Т",IF(AND(N(Оборудование!J28)&gt;0,ISNUMBER(Оборудование!L28),((Год*12+8)-(YEAR(Оборудование!L28)*12+MONTH(Оборудование!L28)))&gt;0,MOD(((Год*12+8)-(YEAR(Оборудование!L28)*12+MONTH(Оборудование!L28))),MAX(1,N(Оборудование!J28)))=0),"ТО",""))))</f>
        <v/>
      </c>
      <c r="J28">
        <f>IF(Оборудование!$B28="","",IF(AND(N(Оборудование!P28)&gt;0,ISNUMBER(Оборудование!R28),((Год*12+9)-(YEAR(Оборудование!R28)*12+MONTH(Оборудование!R28)))&gt;0,MOD(((Год*12+9)-(YEAR(Оборудование!R28)*12+MONTH(Оборудование!R28))),MAX(1,N(Оборудование!P28)))=0),"К",IF(AND(N(Оборудование!M28)&gt;0,ISNUMBER(Оборудование!O28),((Год*12+9)-(YEAR(Оборудование!O28)*12+MONTH(Оборудование!O28)))&gt;0,MOD(((Год*12+9)-(YEAR(Оборудование!O28)*12+MONTH(Оборудование!O28))),MAX(1,N(Оборудование!M28)))=0),"Т",IF(AND(N(Оборудование!J28)&gt;0,ISNUMBER(Оборудование!L28),((Год*12+9)-(YEAR(Оборудование!L28)*12+MONTH(Оборудование!L28)))&gt;0,MOD(((Год*12+9)-(YEAR(Оборудование!L28)*12+MONTH(Оборудование!L28))),MAX(1,N(Оборудование!J28)))=0),"ТО",""))))</f>
        <v/>
      </c>
      <c r="K28">
        <f>IF(Оборудование!$B28="","",IF(AND(N(Оборудование!P28)&gt;0,ISNUMBER(Оборудование!R28),((Год*12+10)-(YEAR(Оборудование!R28)*12+MONTH(Оборудование!R28)))&gt;0,MOD(((Год*12+10)-(YEAR(Оборудование!R28)*12+MONTH(Оборудование!R28))),MAX(1,N(Оборудование!P28)))=0),"К",IF(AND(N(Оборудование!M28)&gt;0,ISNUMBER(Оборудование!O28),((Год*12+10)-(YEAR(Оборудование!O28)*12+MONTH(Оборудование!O28)))&gt;0,MOD(((Год*12+10)-(YEAR(Оборудование!O28)*12+MONTH(Оборудование!O28))),MAX(1,N(Оборудование!M28)))=0),"Т",IF(AND(N(Оборудование!J28)&gt;0,ISNUMBER(Оборудование!L28),((Год*12+10)-(YEAR(Оборудование!L28)*12+MONTH(Оборудование!L28)))&gt;0,MOD(((Год*12+10)-(YEAR(Оборудование!L28)*12+MONTH(Оборудование!L28))),MAX(1,N(Оборудование!J28)))=0),"ТО",""))))</f>
        <v/>
      </c>
      <c r="L28">
        <f>IF(Оборудование!$B28="","",IF(AND(N(Оборудование!P28)&gt;0,ISNUMBER(Оборудование!R28),((Год*12+11)-(YEAR(Оборудование!R28)*12+MONTH(Оборудование!R28)))&gt;0,MOD(((Год*12+11)-(YEAR(Оборудование!R28)*12+MONTH(Оборудование!R28))),MAX(1,N(Оборудование!P28)))=0),"К",IF(AND(N(Оборудование!M28)&gt;0,ISNUMBER(Оборудование!O28),((Год*12+11)-(YEAR(Оборудование!O28)*12+MONTH(Оборудование!O28)))&gt;0,MOD(((Год*12+11)-(YEAR(Оборудование!O28)*12+MONTH(Оборудование!O28))),MAX(1,N(Оборудование!M28)))=0),"Т",IF(AND(N(Оборудование!J28)&gt;0,ISNUMBER(Оборудование!L28),((Год*12+11)-(YEAR(Оборудование!L28)*12+MONTH(Оборудование!L28)))&gt;0,MOD(((Год*12+11)-(YEAR(Оборудование!L28)*12+MONTH(Оборудование!L28))),MAX(1,N(Оборудование!J28)))=0),"ТО",""))))</f>
        <v/>
      </c>
      <c r="M28">
        <f>IF(Оборудование!$B28="","",IF(AND(N(Оборудование!P28)&gt;0,ISNUMBER(Оборудование!R28),((Год*12+12)-(YEAR(Оборудование!R28)*12+MONTH(Оборудование!R28)))&gt;0,MOD(((Год*12+12)-(YEAR(Оборудование!R28)*12+MONTH(Оборудование!R28))),MAX(1,N(Оборудование!P28)))=0),"К",IF(AND(N(Оборудование!M28)&gt;0,ISNUMBER(Оборудование!O28),((Год*12+12)-(YEAR(Оборудование!O28)*12+MONTH(Оборудование!O28)))&gt;0,MOD(((Год*12+12)-(YEAR(Оборудование!O28)*12+MONTH(Оборудование!O28))),MAX(1,N(Оборудование!M28)))=0),"Т",IF(AND(N(Оборудование!J28)&gt;0,ISNUMBER(Оборудование!L28),((Год*12+12)-(YEAR(Оборудование!L28)*12+MONTH(Оборудование!L28)))&gt;0,MOD(((Год*12+12)-(YEAR(Оборудование!L28)*12+MONTH(Оборудование!L28))),MAX(1,N(Оборудование!J28)))=0),"ТО",""))))</f>
        <v/>
      </c>
      <c r="O28">
        <f>IF(B28="",0,IF(B28="К",N(Оборудование!$Q28),IF(B28="Т",N(Оборудование!$N28),N(Оборудование!$K28))))</f>
        <v/>
      </c>
      <c r="P28">
        <f>IF(C28="",0,IF(C28="К",N(Оборудование!$Q28),IF(C28="Т",N(Оборудование!$N28),N(Оборудование!$K28))))</f>
        <v/>
      </c>
      <c r="Q28">
        <f>IF(D28="",0,IF(D28="К",N(Оборудование!$Q28),IF(D28="Т",N(Оборудование!$N28),N(Оборудование!$K28))))</f>
        <v/>
      </c>
      <c r="R28">
        <f>IF(E28="",0,IF(E28="К",N(Оборудование!$Q28),IF(E28="Т",N(Оборудование!$N28),N(Оборудование!$K28))))</f>
        <v/>
      </c>
      <c r="S28">
        <f>IF(F28="",0,IF(F28="К",N(Оборудование!$Q28),IF(F28="Т",N(Оборудование!$N28),N(Оборудование!$K28))))</f>
        <v/>
      </c>
      <c r="T28">
        <f>IF(G28="",0,IF(G28="К",N(Оборудование!$Q28),IF(G28="Т",N(Оборудование!$N28),N(Оборудование!$K28))))</f>
        <v/>
      </c>
      <c r="U28">
        <f>IF(H28="",0,IF(H28="К",N(Оборудование!$Q28),IF(H28="Т",N(Оборудование!$N28),N(Оборудование!$K28))))</f>
        <v/>
      </c>
      <c r="V28">
        <f>IF(I28="",0,IF(I28="К",N(Оборудование!$Q28),IF(I28="Т",N(Оборудование!$N28),N(Оборудование!$K28))))</f>
        <v/>
      </c>
      <c r="W28">
        <f>IF(J28="",0,IF(J28="К",N(Оборудование!$Q28),IF(J28="Т",N(Оборудование!$N28),N(Оборудование!$K28))))</f>
        <v/>
      </c>
      <c r="X28">
        <f>IF(K28="",0,IF(K28="К",N(Оборудование!$Q28),IF(K28="Т",N(Оборудование!$N28),N(Оборудование!$K28))))</f>
        <v/>
      </c>
      <c r="Y28">
        <f>IF(L28="",0,IF(L28="К",N(Оборудование!$Q28),IF(L28="Т",N(Оборудование!$N28),N(Оборудование!$K28))))</f>
        <v/>
      </c>
      <c r="Z28">
        <f>IF(M28="",0,IF(M28="К",N(Оборудование!$Q28),IF(M28="Т",N(Оборудование!$N28),N(Оборудование!$K28))))</f>
        <v/>
      </c>
      <c r="AB28">
        <f>IF(B28="","",IF(COUNTIF('Журнал выполнения'!$H$6:$H$405,$A28&amp;"|"&amp;TEXT(DATE(Год,1,1),"YYYYMM"))&gt;0,"В",IF(EOMONTH(DATE(Год,1,1),0)&lt;ОтчДата,"Х","П")))</f>
        <v/>
      </c>
      <c r="AC28">
        <f>IF(C28="","",IF(COUNTIF('Журнал выполнения'!$H$6:$H$405,$A28&amp;"|"&amp;TEXT(DATE(Год,2,1),"YYYYMM"))&gt;0,"В",IF(EOMONTH(DATE(Год,2,1),0)&lt;ОтчДата,"Х","П")))</f>
        <v/>
      </c>
      <c r="AD28">
        <f>IF(D28="","",IF(COUNTIF('Журнал выполнения'!$H$6:$H$405,$A28&amp;"|"&amp;TEXT(DATE(Год,3,1),"YYYYMM"))&gt;0,"В",IF(EOMONTH(DATE(Год,3,1),0)&lt;ОтчДата,"Х","П")))</f>
        <v/>
      </c>
      <c r="AE28">
        <f>IF(E28="","",IF(COUNTIF('Журнал выполнения'!$H$6:$H$405,$A28&amp;"|"&amp;TEXT(DATE(Год,4,1),"YYYYMM"))&gt;0,"В",IF(EOMONTH(DATE(Год,4,1),0)&lt;ОтчДата,"Х","П")))</f>
        <v/>
      </c>
      <c r="AF28">
        <f>IF(F28="","",IF(COUNTIF('Журнал выполнения'!$H$6:$H$405,$A28&amp;"|"&amp;TEXT(DATE(Год,5,1),"YYYYMM"))&gt;0,"В",IF(EOMONTH(DATE(Год,5,1),0)&lt;ОтчДата,"Х","П")))</f>
        <v/>
      </c>
      <c r="AG28">
        <f>IF(G28="","",IF(COUNTIF('Журнал выполнения'!$H$6:$H$405,$A28&amp;"|"&amp;TEXT(DATE(Год,6,1),"YYYYMM"))&gt;0,"В",IF(EOMONTH(DATE(Год,6,1),0)&lt;ОтчДата,"Х","П")))</f>
        <v/>
      </c>
      <c r="AH28">
        <f>IF(H28="","",IF(COUNTIF('Журнал выполнения'!$H$6:$H$405,$A28&amp;"|"&amp;TEXT(DATE(Год,7,1),"YYYYMM"))&gt;0,"В",IF(EOMONTH(DATE(Год,7,1),0)&lt;ОтчДата,"Х","П")))</f>
        <v/>
      </c>
      <c r="AI28">
        <f>IF(I28="","",IF(COUNTIF('Журнал выполнения'!$H$6:$H$405,$A28&amp;"|"&amp;TEXT(DATE(Год,8,1),"YYYYMM"))&gt;0,"В",IF(EOMONTH(DATE(Год,8,1),0)&lt;ОтчДата,"Х","П")))</f>
        <v/>
      </c>
      <c r="AJ28">
        <f>IF(J28="","",IF(COUNTIF('Журнал выполнения'!$H$6:$H$405,$A28&amp;"|"&amp;TEXT(DATE(Год,9,1),"YYYYMM"))&gt;0,"В",IF(EOMONTH(DATE(Год,9,1),0)&lt;ОтчДата,"Х","П")))</f>
        <v/>
      </c>
      <c r="AK28">
        <f>IF(K28="","",IF(COUNTIF('Журнал выполнения'!$H$6:$H$405,$A28&amp;"|"&amp;TEXT(DATE(Год,10,1),"YYYYMM"))&gt;0,"В",IF(EOMONTH(DATE(Год,10,1),0)&lt;ОтчДата,"Х","П")))</f>
        <v/>
      </c>
      <c r="AL28">
        <f>IF(L28="","",IF(COUNTIF('Журнал выполнения'!$H$6:$H$405,$A28&amp;"|"&amp;TEXT(DATE(Год,11,1),"YYYYMM"))&gt;0,"В",IF(EOMONTH(DATE(Год,11,1),0)&lt;ОтчДата,"Х","П")))</f>
        <v/>
      </c>
      <c r="AM28">
        <f>IF(M28="","",IF(COUNTIF('Журнал выполнения'!$H$6:$H$405,$A28&amp;"|"&amp;TEXT(DATE(Год,12,1),"YYYYMM"))&gt;0,"В",IF(EOMONTH(DATE(Год,12,1),0)&lt;ОтчДата,"Х","П")))</f>
        <v/>
      </c>
    </row>
    <row r="29">
      <c r="A29">
        <f>Оборудование!A29</f>
        <v/>
      </c>
      <c r="B29">
        <f>IF(Оборудование!$B29="","",IF(AND(N(Оборудование!P29)&gt;0,ISNUMBER(Оборудование!R29),((Год*12+1)-(YEAR(Оборудование!R29)*12+MONTH(Оборудование!R29)))&gt;0,MOD(((Год*12+1)-(YEAR(Оборудование!R29)*12+MONTH(Оборудование!R29))),MAX(1,N(Оборудование!P29)))=0),"К",IF(AND(N(Оборудование!M29)&gt;0,ISNUMBER(Оборудование!O29),((Год*12+1)-(YEAR(Оборудование!O29)*12+MONTH(Оборудование!O29)))&gt;0,MOD(((Год*12+1)-(YEAR(Оборудование!O29)*12+MONTH(Оборудование!O29))),MAX(1,N(Оборудование!M29)))=0),"Т",IF(AND(N(Оборудование!J29)&gt;0,ISNUMBER(Оборудование!L29),((Год*12+1)-(YEAR(Оборудование!L29)*12+MONTH(Оборудование!L29)))&gt;0,MOD(((Год*12+1)-(YEAR(Оборудование!L29)*12+MONTH(Оборудование!L29))),MAX(1,N(Оборудование!J29)))=0),"ТО",""))))</f>
        <v/>
      </c>
      <c r="C29">
        <f>IF(Оборудование!$B29="","",IF(AND(N(Оборудование!P29)&gt;0,ISNUMBER(Оборудование!R29),((Год*12+2)-(YEAR(Оборудование!R29)*12+MONTH(Оборудование!R29)))&gt;0,MOD(((Год*12+2)-(YEAR(Оборудование!R29)*12+MONTH(Оборудование!R29))),MAX(1,N(Оборудование!P29)))=0),"К",IF(AND(N(Оборудование!M29)&gt;0,ISNUMBER(Оборудование!O29),((Год*12+2)-(YEAR(Оборудование!O29)*12+MONTH(Оборудование!O29)))&gt;0,MOD(((Год*12+2)-(YEAR(Оборудование!O29)*12+MONTH(Оборудование!O29))),MAX(1,N(Оборудование!M29)))=0),"Т",IF(AND(N(Оборудование!J29)&gt;0,ISNUMBER(Оборудование!L29),((Год*12+2)-(YEAR(Оборудование!L29)*12+MONTH(Оборудование!L29)))&gt;0,MOD(((Год*12+2)-(YEAR(Оборудование!L29)*12+MONTH(Оборудование!L29))),MAX(1,N(Оборудование!J29)))=0),"ТО",""))))</f>
        <v/>
      </c>
      <c r="D29">
        <f>IF(Оборудование!$B29="","",IF(AND(N(Оборудование!P29)&gt;0,ISNUMBER(Оборудование!R29),((Год*12+3)-(YEAR(Оборудование!R29)*12+MONTH(Оборудование!R29)))&gt;0,MOD(((Год*12+3)-(YEAR(Оборудование!R29)*12+MONTH(Оборудование!R29))),MAX(1,N(Оборудование!P29)))=0),"К",IF(AND(N(Оборудование!M29)&gt;0,ISNUMBER(Оборудование!O29),((Год*12+3)-(YEAR(Оборудование!O29)*12+MONTH(Оборудование!O29)))&gt;0,MOD(((Год*12+3)-(YEAR(Оборудование!O29)*12+MONTH(Оборудование!O29))),MAX(1,N(Оборудование!M29)))=0),"Т",IF(AND(N(Оборудование!J29)&gt;0,ISNUMBER(Оборудование!L29),((Год*12+3)-(YEAR(Оборудование!L29)*12+MONTH(Оборудование!L29)))&gt;0,MOD(((Год*12+3)-(YEAR(Оборудование!L29)*12+MONTH(Оборудование!L29))),MAX(1,N(Оборудование!J29)))=0),"ТО",""))))</f>
        <v/>
      </c>
      <c r="E29">
        <f>IF(Оборудование!$B29="","",IF(AND(N(Оборудование!P29)&gt;0,ISNUMBER(Оборудование!R29),((Год*12+4)-(YEAR(Оборудование!R29)*12+MONTH(Оборудование!R29)))&gt;0,MOD(((Год*12+4)-(YEAR(Оборудование!R29)*12+MONTH(Оборудование!R29))),MAX(1,N(Оборудование!P29)))=0),"К",IF(AND(N(Оборудование!M29)&gt;0,ISNUMBER(Оборудование!O29),((Год*12+4)-(YEAR(Оборудование!O29)*12+MONTH(Оборудование!O29)))&gt;0,MOD(((Год*12+4)-(YEAR(Оборудование!O29)*12+MONTH(Оборудование!O29))),MAX(1,N(Оборудование!M29)))=0),"Т",IF(AND(N(Оборудование!J29)&gt;0,ISNUMBER(Оборудование!L29),((Год*12+4)-(YEAR(Оборудование!L29)*12+MONTH(Оборудование!L29)))&gt;0,MOD(((Год*12+4)-(YEAR(Оборудование!L29)*12+MONTH(Оборудование!L29))),MAX(1,N(Оборудование!J29)))=0),"ТО",""))))</f>
        <v/>
      </c>
      <c r="F29">
        <f>IF(Оборудование!$B29="","",IF(AND(N(Оборудование!P29)&gt;0,ISNUMBER(Оборудование!R29),((Год*12+5)-(YEAR(Оборудование!R29)*12+MONTH(Оборудование!R29)))&gt;0,MOD(((Год*12+5)-(YEAR(Оборудование!R29)*12+MONTH(Оборудование!R29))),MAX(1,N(Оборудование!P29)))=0),"К",IF(AND(N(Оборудование!M29)&gt;0,ISNUMBER(Оборудование!O29),((Год*12+5)-(YEAR(Оборудование!O29)*12+MONTH(Оборудование!O29)))&gt;0,MOD(((Год*12+5)-(YEAR(Оборудование!O29)*12+MONTH(Оборудование!O29))),MAX(1,N(Оборудование!M29)))=0),"Т",IF(AND(N(Оборудование!J29)&gt;0,ISNUMBER(Оборудование!L29),((Год*12+5)-(YEAR(Оборудование!L29)*12+MONTH(Оборудование!L29)))&gt;0,MOD(((Год*12+5)-(YEAR(Оборудование!L29)*12+MONTH(Оборудование!L29))),MAX(1,N(Оборудование!J29)))=0),"ТО",""))))</f>
        <v/>
      </c>
      <c r="G29">
        <f>IF(Оборудование!$B29="","",IF(AND(N(Оборудование!P29)&gt;0,ISNUMBER(Оборудование!R29),((Год*12+6)-(YEAR(Оборудование!R29)*12+MONTH(Оборудование!R29)))&gt;0,MOD(((Год*12+6)-(YEAR(Оборудование!R29)*12+MONTH(Оборудование!R29))),MAX(1,N(Оборудование!P29)))=0),"К",IF(AND(N(Оборудование!M29)&gt;0,ISNUMBER(Оборудование!O29),((Год*12+6)-(YEAR(Оборудование!O29)*12+MONTH(Оборудование!O29)))&gt;0,MOD(((Год*12+6)-(YEAR(Оборудование!O29)*12+MONTH(Оборудование!O29))),MAX(1,N(Оборудование!M29)))=0),"Т",IF(AND(N(Оборудование!J29)&gt;0,ISNUMBER(Оборудование!L29),((Год*12+6)-(YEAR(Оборудование!L29)*12+MONTH(Оборудование!L29)))&gt;0,MOD(((Год*12+6)-(YEAR(Оборудование!L29)*12+MONTH(Оборудование!L29))),MAX(1,N(Оборудование!J29)))=0),"ТО",""))))</f>
        <v/>
      </c>
      <c r="H29">
        <f>IF(Оборудование!$B29="","",IF(AND(N(Оборудование!P29)&gt;0,ISNUMBER(Оборудование!R29),((Год*12+7)-(YEAR(Оборудование!R29)*12+MONTH(Оборудование!R29)))&gt;0,MOD(((Год*12+7)-(YEAR(Оборудование!R29)*12+MONTH(Оборудование!R29))),MAX(1,N(Оборудование!P29)))=0),"К",IF(AND(N(Оборудование!M29)&gt;0,ISNUMBER(Оборудование!O29),((Год*12+7)-(YEAR(Оборудование!O29)*12+MONTH(Оборудование!O29)))&gt;0,MOD(((Год*12+7)-(YEAR(Оборудование!O29)*12+MONTH(Оборудование!O29))),MAX(1,N(Оборудование!M29)))=0),"Т",IF(AND(N(Оборудование!J29)&gt;0,ISNUMBER(Оборудование!L29),((Год*12+7)-(YEAR(Оборудование!L29)*12+MONTH(Оборудование!L29)))&gt;0,MOD(((Год*12+7)-(YEAR(Оборудование!L29)*12+MONTH(Оборудование!L29))),MAX(1,N(Оборудование!J29)))=0),"ТО",""))))</f>
        <v/>
      </c>
      <c r="I29">
        <f>IF(Оборудование!$B29="","",IF(AND(N(Оборудование!P29)&gt;0,ISNUMBER(Оборудование!R29),((Год*12+8)-(YEAR(Оборудование!R29)*12+MONTH(Оборудование!R29)))&gt;0,MOD(((Год*12+8)-(YEAR(Оборудование!R29)*12+MONTH(Оборудование!R29))),MAX(1,N(Оборудование!P29)))=0),"К",IF(AND(N(Оборудование!M29)&gt;0,ISNUMBER(Оборудование!O29),((Год*12+8)-(YEAR(Оборудование!O29)*12+MONTH(Оборудование!O29)))&gt;0,MOD(((Год*12+8)-(YEAR(Оборудование!O29)*12+MONTH(Оборудование!O29))),MAX(1,N(Оборудование!M29)))=0),"Т",IF(AND(N(Оборудование!J29)&gt;0,ISNUMBER(Оборудование!L29),((Год*12+8)-(YEAR(Оборудование!L29)*12+MONTH(Оборудование!L29)))&gt;0,MOD(((Год*12+8)-(YEAR(Оборудование!L29)*12+MONTH(Оборудование!L29))),MAX(1,N(Оборудование!J29)))=0),"ТО",""))))</f>
        <v/>
      </c>
      <c r="J29">
        <f>IF(Оборудование!$B29="","",IF(AND(N(Оборудование!P29)&gt;0,ISNUMBER(Оборудование!R29),((Год*12+9)-(YEAR(Оборудование!R29)*12+MONTH(Оборудование!R29)))&gt;0,MOD(((Год*12+9)-(YEAR(Оборудование!R29)*12+MONTH(Оборудование!R29))),MAX(1,N(Оборудование!P29)))=0),"К",IF(AND(N(Оборудование!M29)&gt;0,ISNUMBER(Оборудование!O29),((Год*12+9)-(YEAR(Оборудование!O29)*12+MONTH(Оборудование!O29)))&gt;0,MOD(((Год*12+9)-(YEAR(Оборудование!O29)*12+MONTH(Оборудование!O29))),MAX(1,N(Оборудование!M29)))=0),"Т",IF(AND(N(Оборудование!J29)&gt;0,ISNUMBER(Оборудование!L29),((Год*12+9)-(YEAR(Оборудование!L29)*12+MONTH(Оборудование!L29)))&gt;0,MOD(((Год*12+9)-(YEAR(Оборудование!L29)*12+MONTH(Оборудование!L29))),MAX(1,N(Оборудование!J29)))=0),"ТО",""))))</f>
        <v/>
      </c>
      <c r="K29">
        <f>IF(Оборудование!$B29="","",IF(AND(N(Оборудование!P29)&gt;0,ISNUMBER(Оборудование!R29),((Год*12+10)-(YEAR(Оборудование!R29)*12+MONTH(Оборудование!R29)))&gt;0,MOD(((Год*12+10)-(YEAR(Оборудование!R29)*12+MONTH(Оборудование!R29))),MAX(1,N(Оборудование!P29)))=0),"К",IF(AND(N(Оборудование!M29)&gt;0,ISNUMBER(Оборудование!O29),((Год*12+10)-(YEAR(Оборудование!O29)*12+MONTH(Оборудование!O29)))&gt;0,MOD(((Год*12+10)-(YEAR(Оборудование!O29)*12+MONTH(Оборудование!O29))),MAX(1,N(Оборудование!M29)))=0),"Т",IF(AND(N(Оборудование!J29)&gt;0,ISNUMBER(Оборудование!L29),((Год*12+10)-(YEAR(Оборудование!L29)*12+MONTH(Оборудование!L29)))&gt;0,MOD(((Год*12+10)-(YEAR(Оборудование!L29)*12+MONTH(Оборудование!L29))),MAX(1,N(Оборудование!J29)))=0),"ТО",""))))</f>
        <v/>
      </c>
      <c r="L29">
        <f>IF(Оборудование!$B29="","",IF(AND(N(Оборудование!P29)&gt;0,ISNUMBER(Оборудование!R29),((Год*12+11)-(YEAR(Оборудование!R29)*12+MONTH(Оборудование!R29)))&gt;0,MOD(((Год*12+11)-(YEAR(Оборудование!R29)*12+MONTH(Оборудование!R29))),MAX(1,N(Оборудование!P29)))=0),"К",IF(AND(N(Оборудование!M29)&gt;0,ISNUMBER(Оборудование!O29),((Год*12+11)-(YEAR(Оборудование!O29)*12+MONTH(Оборудование!O29)))&gt;0,MOD(((Год*12+11)-(YEAR(Оборудование!O29)*12+MONTH(Оборудование!O29))),MAX(1,N(Оборудование!M29)))=0),"Т",IF(AND(N(Оборудование!J29)&gt;0,ISNUMBER(Оборудование!L29),((Год*12+11)-(YEAR(Оборудование!L29)*12+MONTH(Оборудование!L29)))&gt;0,MOD(((Год*12+11)-(YEAR(Оборудование!L29)*12+MONTH(Оборудование!L29))),MAX(1,N(Оборудование!J29)))=0),"ТО",""))))</f>
        <v/>
      </c>
      <c r="M29">
        <f>IF(Оборудование!$B29="","",IF(AND(N(Оборудование!P29)&gt;0,ISNUMBER(Оборудование!R29),((Год*12+12)-(YEAR(Оборудование!R29)*12+MONTH(Оборудование!R29)))&gt;0,MOD(((Год*12+12)-(YEAR(Оборудование!R29)*12+MONTH(Оборудование!R29))),MAX(1,N(Оборудование!P29)))=0),"К",IF(AND(N(Оборудование!M29)&gt;0,ISNUMBER(Оборудование!O29),((Год*12+12)-(YEAR(Оборудование!O29)*12+MONTH(Оборудование!O29)))&gt;0,MOD(((Год*12+12)-(YEAR(Оборудование!O29)*12+MONTH(Оборудование!O29))),MAX(1,N(Оборудование!M29)))=0),"Т",IF(AND(N(Оборудование!J29)&gt;0,ISNUMBER(Оборудование!L29),((Год*12+12)-(YEAR(Оборудование!L29)*12+MONTH(Оборудование!L29)))&gt;0,MOD(((Год*12+12)-(YEAR(Оборудование!L29)*12+MONTH(Оборудование!L29))),MAX(1,N(Оборудование!J29)))=0),"ТО",""))))</f>
        <v/>
      </c>
      <c r="O29">
        <f>IF(B29="",0,IF(B29="К",N(Оборудование!$Q29),IF(B29="Т",N(Оборудование!$N29),N(Оборудование!$K29))))</f>
        <v/>
      </c>
      <c r="P29">
        <f>IF(C29="",0,IF(C29="К",N(Оборудование!$Q29),IF(C29="Т",N(Оборудование!$N29),N(Оборудование!$K29))))</f>
        <v/>
      </c>
      <c r="Q29">
        <f>IF(D29="",0,IF(D29="К",N(Оборудование!$Q29),IF(D29="Т",N(Оборудование!$N29),N(Оборудование!$K29))))</f>
        <v/>
      </c>
      <c r="R29">
        <f>IF(E29="",0,IF(E29="К",N(Оборудование!$Q29),IF(E29="Т",N(Оборудование!$N29),N(Оборудование!$K29))))</f>
        <v/>
      </c>
      <c r="S29">
        <f>IF(F29="",0,IF(F29="К",N(Оборудование!$Q29),IF(F29="Т",N(Оборудование!$N29),N(Оборудование!$K29))))</f>
        <v/>
      </c>
      <c r="T29">
        <f>IF(G29="",0,IF(G29="К",N(Оборудование!$Q29),IF(G29="Т",N(Оборудование!$N29),N(Оборудование!$K29))))</f>
        <v/>
      </c>
      <c r="U29">
        <f>IF(H29="",0,IF(H29="К",N(Оборудование!$Q29),IF(H29="Т",N(Оборудование!$N29),N(Оборудование!$K29))))</f>
        <v/>
      </c>
      <c r="V29">
        <f>IF(I29="",0,IF(I29="К",N(Оборудование!$Q29),IF(I29="Т",N(Оборудование!$N29),N(Оборудование!$K29))))</f>
        <v/>
      </c>
      <c r="W29">
        <f>IF(J29="",0,IF(J29="К",N(Оборудование!$Q29),IF(J29="Т",N(Оборудование!$N29),N(Оборудование!$K29))))</f>
        <v/>
      </c>
      <c r="X29">
        <f>IF(K29="",0,IF(K29="К",N(Оборудование!$Q29),IF(K29="Т",N(Оборудование!$N29),N(Оборудование!$K29))))</f>
        <v/>
      </c>
      <c r="Y29">
        <f>IF(L29="",0,IF(L29="К",N(Оборудование!$Q29),IF(L29="Т",N(Оборудование!$N29),N(Оборудование!$K29))))</f>
        <v/>
      </c>
      <c r="Z29">
        <f>IF(M29="",0,IF(M29="К",N(Оборудование!$Q29),IF(M29="Т",N(Оборудование!$N29),N(Оборудование!$K29))))</f>
        <v/>
      </c>
      <c r="AB29">
        <f>IF(B29="","",IF(COUNTIF('Журнал выполнения'!$H$6:$H$405,$A29&amp;"|"&amp;TEXT(DATE(Год,1,1),"YYYYMM"))&gt;0,"В",IF(EOMONTH(DATE(Год,1,1),0)&lt;ОтчДата,"Х","П")))</f>
        <v/>
      </c>
      <c r="AC29">
        <f>IF(C29="","",IF(COUNTIF('Журнал выполнения'!$H$6:$H$405,$A29&amp;"|"&amp;TEXT(DATE(Год,2,1),"YYYYMM"))&gt;0,"В",IF(EOMONTH(DATE(Год,2,1),0)&lt;ОтчДата,"Х","П")))</f>
        <v/>
      </c>
      <c r="AD29">
        <f>IF(D29="","",IF(COUNTIF('Журнал выполнения'!$H$6:$H$405,$A29&amp;"|"&amp;TEXT(DATE(Год,3,1),"YYYYMM"))&gt;0,"В",IF(EOMONTH(DATE(Год,3,1),0)&lt;ОтчДата,"Х","П")))</f>
        <v/>
      </c>
      <c r="AE29">
        <f>IF(E29="","",IF(COUNTIF('Журнал выполнения'!$H$6:$H$405,$A29&amp;"|"&amp;TEXT(DATE(Год,4,1),"YYYYMM"))&gt;0,"В",IF(EOMONTH(DATE(Год,4,1),0)&lt;ОтчДата,"Х","П")))</f>
        <v/>
      </c>
      <c r="AF29">
        <f>IF(F29="","",IF(COUNTIF('Журнал выполнения'!$H$6:$H$405,$A29&amp;"|"&amp;TEXT(DATE(Год,5,1),"YYYYMM"))&gt;0,"В",IF(EOMONTH(DATE(Год,5,1),0)&lt;ОтчДата,"Х","П")))</f>
        <v/>
      </c>
      <c r="AG29">
        <f>IF(G29="","",IF(COUNTIF('Журнал выполнения'!$H$6:$H$405,$A29&amp;"|"&amp;TEXT(DATE(Год,6,1),"YYYYMM"))&gt;0,"В",IF(EOMONTH(DATE(Год,6,1),0)&lt;ОтчДата,"Х","П")))</f>
        <v/>
      </c>
      <c r="AH29">
        <f>IF(H29="","",IF(COUNTIF('Журнал выполнения'!$H$6:$H$405,$A29&amp;"|"&amp;TEXT(DATE(Год,7,1),"YYYYMM"))&gt;0,"В",IF(EOMONTH(DATE(Год,7,1),0)&lt;ОтчДата,"Х","П")))</f>
        <v/>
      </c>
      <c r="AI29">
        <f>IF(I29="","",IF(COUNTIF('Журнал выполнения'!$H$6:$H$405,$A29&amp;"|"&amp;TEXT(DATE(Год,8,1),"YYYYMM"))&gt;0,"В",IF(EOMONTH(DATE(Год,8,1),0)&lt;ОтчДата,"Х","П")))</f>
        <v/>
      </c>
      <c r="AJ29">
        <f>IF(J29="","",IF(COUNTIF('Журнал выполнения'!$H$6:$H$405,$A29&amp;"|"&amp;TEXT(DATE(Год,9,1),"YYYYMM"))&gt;0,"В",IF(EOMONTH(DATE(Год,9,1),0)&lt;ОтчДата,"Х","П")))</f>
        <v/>
      </c>
      <c r="AK29">
        <f>IF(K29="","",IF(COUNTIF('Журнал выполнения'!$H$6:$H$405,$A29&amp;"|"&amp;TEXT(DATE(Год,10,1),"YYYYMM"))&gt;0,"В",IF(EOMONTH(DATE(Год,10,1),0)&lt;ОтчДата,"Х","П")))</f>
        <v/>
      </c>
      <c r="AL29">
        <f>IF(L29="","",IF(COUNTIF('Журнал выполнения'!$H$6:$H$405,$A29&amp;"|"&amp;TEXT(DATE(Год,11,1),"YYYYMM"))&gt;0,"В",IF(EOMONTH(DATE(Год,11,1),0)&lt;ОтчДата,"Х","П")))</f>
        <v/>
      </c>
      <c r="AM29">
        <f>IF(M29="","",IF(COUNTIF('Журнал выполнения'!$H$6:$H$405,$A29&amp;"|"&amp;TEXT(DATE(Год,12,1),"YYYYMM"))&gt;0,"В",IF(EOMONTH(DATE(Год,12,1),0)&lt;ОтчДата,"Х","П")))</f>
        <v/>
      </c>
    </row>
    <row r="30">
      <c r="A30">
        <f>Оборудование!A30</f>
        <v/>
      </c>
      <c r="B30">
        <f>IF(Оборудование!$B30="","",IF(AND(N(Оборудование!P30)&gt;0,ISNUMBER(Оборудование!R30),((Год*12+1)-(YEAR(Оборудование!R30)*12+MONTH(Оборудование!R30)))&gt;0,MOD(((Год*12+1)-(YEAR(Оборудование!R30)*12+MONTH(Оборудование!R30))),MAX(1,N(Оборудование!P30)))=0),"К",IF(AND(N(Оборудование!M30)&gt;0,ISNUMBER(Оборудование!O30),((Год*12+1)-(YEAR(Оборудование!O30)*12+MONTH(Оборудование!O30)))&gt;0,MOD(((Год*12+1)-(YEAR(Оборудование!O30)*12+MONTH(Оборудование!O30))),MAX(1,N(Оборудование!M30)))=0),"Т",IF(AND(N(Оборудование!J30)&gt;0,ISNUMBER(Оборудование!L30),((Год*12+1)-(YEAR(Оборудование!L30)*12+MONTH(Оборудование!L30)))&gt;0,MOD(((Год*12+1)-(YEAR(Оборудование!L30)*12+MONTH(Оборудование!L30))),MAX(1,N(Оборудование!J30)))=0),"ТО",""))))</f>
        <v/>
      </c>
      <c r="C30">
        <f>IF(Оборудование!$B30="","",IF(AND(N(Оборудование!P30)&gt;0,ISNUMBER(Оборудование!R30),((Год*12+2)-(YEAR(Оборудование!R30)*12+MONTH(Оборудование!R30)))&gt;0,MOD(((Год*12+2)-(YEAR(Оборудование!R30)*12+MONTH(Оборудование!R30))),MAX(1,N(Оборудование!P30)))=0),"К",IF(AND(N(Оборудование!M30)&gt;0,ISNUMBER(Оборудование!O30),((Год*12+2)-(YEAR(Оборудование!O30)*12+MONTH(Оборудование!O30)))&gt;0,MOD(((Год*12+2)-(YEAR(Оборудование!O30)*12+MONTH(Оборудование!O30))),MAX(1,N(Оборудование!M30)))=0),"Т",IF(AND(N(Оборудование!J30)&gt;0,ISNUMBER(Оборудование!L30),((Год*12+2)-(YEAR(Оборудование!L30)*12+MONTH(Оборудование!L30)))&gt;0,MOD(((Год*12+2)-(YEAR(Оборудование!L30)*12+MONTH(Оборудование!L30))),MAX(1,N(Оборудование!J30)))=0),"ТО",""))))</f>
        <v/>
      </c>
      <c r="D30">
        <f>IF(Оборудование!$B30="","",IF(AND(N(Оборудование!P30)&gt;0,ISNUMBER(Оборудование!R30),((Год*12+3)-(YEAR(Оборудование!R30)*12+MONTH(Оборудование!R30)))&gt;0,MOD(((Год*12+3)-(YEAR(Оборудование!R30)*12+MONTH(Оборудование!R30))),MAX(1,N(Оборудование!P30)))=0),"К",IF(AND(N(Оборудование!M30)&gt;0,ISNUMBER(Оборудование!O30),((Год*12+3)-(YEAR(Оборудование!O30)*12+MONTH(Оборудование!O30)))&gt;0,MOD(((Год*12+3)-(YEAR(Оборудование!O30)*12+MONTH(Оборудование!O30))),MAX(1,N(Оборудование!M30)))=0),"Т",IF(AND(N(Оборудование!J30)&gt;0,ISNUMBER(Оборудование!L30),((Год*12+3)-(YEAR(Оборудование!L30)*12+MONTH(Оборудование!L30)))&gt;0,MOD(((Год*12+3)-(YEAR(Оборудование!L30)*12+MONTH(Оборудование!L30))),MAX(1,N(Оборудование!J30)))=0),"ТО",""))))</f>
        <v/>
      </c>
      <c r="E30">
        <f>IF(Оборудование!$B30="","",IF(AND(N(Оборудование!P30)&gt;0,ISNUMBER(Оборудование!R30),((Год*12+4)-(YEAR(Оборудование!R30)*12+MONTH(Оборудование!R30)))&gt;0,MOD(((Год*12+4)-(YEAR(Оборудование!R30)*12+MONTH(Оборудование!R30))),MAX(1,N(Оборудование!P30)))=0),"К",IF(AND(N(Оборудование!M30)&gt;0,ISNUMBER(Оборудование!O30),((Год*12+4)-(YEAR(Оборудование!O30)*12+MONTH(Оборудование!O30)))&gt;0,MOD(((Год*12+4)-(YEAR(Оборудование!O30)*12+MONTH(Оборудование!O30))),MAX(1,N(Оборудование!M30)))=0),"Т",IF(AND(N(Оборудование!J30)&gt;0,ISNUMBER(Оборудование!L30),((Год*12+4)-(YEAR(Оборудование!L30)*12+MONTH(Оборудование!L30)))&gt;0,MOD(((Год*12+4)-(YEAR(Оборудование!L30)*12+MONTH(Оборудование!L30))),MAX(1,N(Оборудование!J30)))=0),"ТО",""))))</f>
        <v/>
      </c>
      <c r="F30">
        <f>IF(Оборудование!$B30="","",IF(AND(N(Оборудование!P30)&gt;0,ISNUMBER(Оборудование!R30),((Год*12+5)-(YEAR(Оборудование!R30)*12+MONTH(Оборудование!R30)))&gt;0,MOD(((Год*12+5)-(YEAR(Оборудование!R30)*12+MONTH(Оборудование!R30))),MAX(1,N(Оборудование!P30)))=0),"К",IF(AND(N(Оборудование!M30)&gt;0,ISNUMBER(Оборудование!O30),((Год*12+5)-(YEAR(Оборудование!O30)*12+MONTH(Оборудование!O30)))&gt;0,MOD(((Год*12+5)-(YEAR(Оборудование!O30)*12+MONTH(Оборудование!O30))),MAX(1,N(Оборудование!M30)))=0),"Т",IF(AND(N(Оборудование!J30)&gt;0,ISNUMBER(Оборудование!L30),((Год*12+5)-(YEAR(Оборудование!L30)*12+MONTH(Оборудование!L30)))&gt;0,MOD(((Год*12+5)-(YEAR(Оборудование!L30)*12+MONTH(Оборудование!L30))),MAX(1,N(Оборудование!J30)))=0),"ТО",""))))</f>
        <v/>
      </c>
      <c r="G30">
        <f>IF(Оборудование!$B30="","",IF(AND(N(Оборудование!P30)&gt;0,ISNUMBER(Оборудование!R30),((Год*12+6)-(YEAR(Оборудование!R30)*12+MONTH(Оборудование!R30)))&gt;0,MOD(((Год*12+6)-(YEAR(Оборудование!R30)*12+MONTH(Оборудование!R30))),MAX(1,N(Оборудование!P30)))=0),"К",IF(AND(N(Оборудование!M30)&gt;0,ISNUMBER(Оборудование!O30),((Год*12+6)-(YEAR(Оборудование!O30)*12+MONTH(Оборудование!O30)))&gt;0,MOD(((Год*12+6)-(YEAR(Оборудование!O30)*12+MONTH(Оборудование!O30))),MAX(1,N(Оборудование!M30)))=0),"Т",IF(AND(N(Оборудование!J30)&gt;0,ISNUMBER(Оборудование!L30),((Год*12+6)-(YEAR(Оборудование!L30)*12+MONTH(Оборудование!L30)))&gt;0,MOD(((Год*12+6)-(YEAR(Оборудование!L30)*12+MONTH(Оборудование!L30))),MAX(1,N(Оборудование!J30)))=0),"ТО",""))))</f>
        <v/>
      </c>
      <c r="H30">
        <f>IF(Оборудование!$B30="","",IF(AND(N(Оборудование!P30)&gt;0,ISNUMBER(Оборудование!R30),((Год*12+7)-(YEAR(Оборудование!R30)*12+MONTH(Оборудование!R30)))&gt;0,MOD(((Год*12+7)-(YEAR(Оборудование!R30)*12+MONTH(Оборудование!R30))),MAX(1,N(Оборудование!P30)))=0),"К",IF(AND(N(Оборудование!M30)&gt;0,ISNUMBER(Оборудование!O30),((Год*12+7)-(YEAR(Оборудование!O30)*12+MONTH(Оборудование!O30)))&gt;0,MOD(((Год*12+7)-(YEAR(Оборудование!O30)*12+MONTH(Оборудование!O30))),MAX(1,N(Оборудование!M30)))=0),"Т",IF(AND(N(Оборудование!J30)&gt;0,ISNUMBER(Оборудование!L30),((Год*12+7)-(YEAR(Оборудование!L30)*12+MONTH(Оборудование!L30)))&gt;0,MOD(((Год*12+7)-(YEAR(Оборудование!L30)*12+MONTH(Оборудование!L30))),MAX(1,N(Оборудование!J30)))=0),"ТО",""))))</f>
        <v/>
      </c>
      <c r="I30">
        <f>IF(Оборудование!$B30="","",IF(AND(N(Оборудование!P30)&gt;0,ISNUMBER(Оборудование!R30),((Год*12+8)-(YEAR(Оборудование!R30)*12+MONTH(Оборудование!R30)))&gt;0,MOD(((Год*12+8)-(YEAR(Оборудование!R30)*12+MONTH(Оборудование!R30))),MAX(1,N(Оборудование!P30)))=0),"К",IF(AND(N(Оборудование!M30)&gt;0,ISNUMBER(Оборудование!O30),((Год*12+8)-(YEAR(Оборудование!O30)*12+MONTH(Оборудование!O30)))&gt;0,MOD(((Год*12+8)-(YEAR(Оборудование!O30)*12+MONTH(Оборудование!O30))),MAX(1,N(Оборудование!M30)))=0),"Т",IF(AND(N(Оборудование!J30)&gt;0,ISNUMBER(Оборудование!L30),((Год*12+8)-(YEAR(Оборудование!L30)*12+MONTH(Оборудование!L30)))&gt;0,MOD(((Год*12+8)-(YEAR(Оборудование!L30)*12+MONTH(Оборудование!L30))),MAX(1,N(Оборудование!J30)))=0),"ТО",""))))</f>
        <v/>
      </c>
      <c r="J30">
        <f>IF(Оборудование!$B30="","",IF(AND(N(Оборудование!P30)&gt;0,ISNUMBER(Оборудование!R30),((Год*12+9)-(YEAR(Оборудование!R30)*12+MONTH(Оборудование!R30)))&gt;0,MOD(((Год*12+9)-(YEAR(Оборудование!R30)*12+MONTH(Оборудование!R30))),MAX(1,N(Оборудование!P30)))=0),"К",IF(AND(N(Оборудование!M30)&gt;0,ISNUMBER(Оборудование!O30),((Год*12+9)-(YEAR(Оборудование!O30)*12+MONTH(Оборудование!O30)))&gt;0,MOD(((Год*12+9)-(YEAR(Оборудование!O30)*12+MONTH(Оборудование!O30))),MAX(1,N(Оборудование!M30)))=0),"Т",IF(AND(N(Оборудование!J30)&gt;0,ISNUMBER(Оборудование!L30),((Год*12+9)-(YEAR(Оборудование!L30)*12+MONTH(Оборудование!L30)))&gt;0,MOD(((Год*12+9)-(YEAR(Оборудование!L30)*12+MONTH(Оборудование!L30))),MAX(1,N(Оборудование!J30)))=0),"ТО",""))))</f>
        <v/>
      </c>
      <c r="K30">
        <f>IF(Оборудование!$B30="","",IF(AND(N(Оборудование!P30)&gt;0,ISNUMBER(Оборудование!R30),((Год*12+10)-(YEAR(Оборудование!R30)*12+MONTH(Оборудование!R30)))&gt;0,MOD(((Год*12+10)-(YEAR(Оборудование!R30)*12+MONTH(Оборудование!R30))),MAX(1,N(Оборудование!P30)))=0),"К",IF(AND(N(Оборудование!M30)&gt;0,ISNUMBER(Оборудование!O30),((Год*12+10)-(YEAR(Оборудование!O30)*12+MONTH(Оборудование!O30)))&gt;0,MOD(((Год*12+10)-(YEAR(Оборудование!O30)*12+MONTH(Оборудование!O30))),MAX(1,N(Оборудование!M30)))=0),"Т",IF(AND(N(Оборудование!J30)&gt;0,ISNUMBER(Оборудование!L30),((Год*12+10)-(YEAR(Оборудование!L30)*12+MONTH(Оборудование!L30)))&gt;0,MOD(((Год*12+10)-(YEAR(Оборудование!L30)*12+MONTH(Оборудование!L30))),MAX(1,N(Оборудование!J30)))=0),"ТО",""))))</f>
        <v/>
      </c>
      <c r="L30">
        <f>IF(Оборудование!$B30="","",IF(AND(N(Оборудование!P30)&gt;0,ISNUMBER(Оборудование!R30),((Год*12+11)-(YEAR(Оборудование!R30)*12+MONTH(Оборудование!R30)))&gt;0,MOD(((Год*12+11)-(YEAR(Оборудование!R30)*12+MONTH(Оборудование!R30))),MAX(1,N(Оборудование!P30)))=0),"К",IF(AND(N(Оборудование!M30)&gt;0,ISNUMBER(Оборудование!O30),((Год*12+11)-(YEAR(Оборудование!O30)*12+MONTH(Оборудование!O30)))&gt;0,MOD(((Год*12+11)-(YEAR(Оборудование!O30)*12+MONTH(Оборудование!O30))),MAX(1,N(Оборудование!M30)))=0),"Т",IF(AND(N(Оборудование!J30)&gt;0,ISNUMBER(Оборудование!L30),((Год*12+11)-(YEAR(Оборудование!L30)*12+MONTH(Оборудование!L30)))&gt;0,MOD(((Год*12+11)-(YEAR(Оборудование!L30)*12+MONTH(Оборудование!L30))),MAX(1,N(Оборудование!J30)))=0),"ТО",""))))</f>
        <v/>
      </c>
      <c r="M30">
        <f>IF(Оборудование!$B30="","",IF(AND(N(Оборудование!P30)&gt;0,ISNUMBER(Оборудование!R30),((Год*12+12)-(YEAR(Оборудование!R30)*12+MONTH(Оборудование!R30)))&gt;0,MOD(((Год*12+12)-(YEAR(Оборудование!R30)*12+MONTH(Оборудование!R30))),MAX(1,N(Оборудование!P30)))=0),"К",IF(AND(N(Оборудование!M30)&gt;0,ISNUMBER(Оборудование!O30),((Год*12+12)-(YEAR(Оборудование!O30)*12+MONTH(Оборудование!O30)))&gt;0,MOD(((Год*12+12)-(YEAR(Оборудование!O30)*12+MONTH(Оборудование!O30))),MAX(1,N(Оборудование!M30)))=0),"Т",IF(AND(N(Оборудование!J30)&gt;0,ISNUMBER(Оборудование!L30),((Год*12+12)-(YEAR(Оборудование!L30)*12+MONTH(Оборудование!L30)))&gt;0,MOD(((Год*12+12)-(YEAR(Оборудование!L30)*12+MONTH(Оборудование!L30))),MAX(1,N(Оборудование!J30)))=0),"ТО",""))))</f>
        <v/>
      </c>
      <c r="O30">
        <f>IF(B30="",0,IF(B30="К",N(Оборудование!$Q30),IF(B30="Т",N(Оборудование!$N30),N(Оборудование!$K30))))</f>
        <v/>
      </c>
      <c r="P30">
        <f>IF(C30="",0,IF(C30="К",N(Оборудование!$Q30),IF(C30="Т",N(Оборудование!$N30),N(Оборудование!$K30))))</f>
        <v/>
      </c>
      <c r="Q30">
        <f>IF(D30="",0,IF(D30="К",N(Оборудование!$Q30),IF(D30="Т",N(Оборудование!$N30),N(Оборудование!$K30))))</f>
        <v/>
      </c>
      <c r="R30">
        <f>IF(E30="",0,IF(E30="К",N(Оборудование!$Q30),IF(E30="Т",N(Оборудование!$N30),N(Оборудование!$K30))))</f>
        <v/>
      </c>
      <c r="S30">
        <f>IF(F30="",0,IF(F30="К",N(Оборудование!$Q30),IF(F30="Т",N(Оборудование!$N30),N(Оборудование!$K30))))</f>
        <v/>
      </c>
      <c r="T30">
        <f>IF(G30="",0,IF(G30="К",N(Оборудование!$Q30),IF(G30="Т",N(Оборудование!$N30),N(Оборудование!$K30))))</f>
        <v/>
      </c>
      <c r="U30">
        <f>IF(H30="",0,IF(H30="К",N(Оборудование!$Q30),IF(H30="Т",N(Оборудование!$N30),N(Оборудование!$K30))))</f>
        <v/>
      </c>
      <c r="V30">
        <f>IF(I30="",0,IF(I30="К",N(Оборудование!$Q30),IF(I30="Т",N(Оборудование!$N30),N(Оборудование!$K30))))</f>
        <v/>
      </c>
      <c r="W30">
        <f>IF(J30="",0,IF(J30="К",N(Оборудование!$Q30),IF(J30="Т",N(Оборудование!$N30),N(Оборудование!$K30))))</f>
        <v/>
      </c>
      <c r="X30">
        <f>IF(K30="",0,IF(K30="К",N(Оборудование!$Q30),IF(K30="Т",N(Оборудование!$N30),N(Оборудование!$K30))))</f>
        <v/>
      </c>
      <c r="Y30">
        <f>IF(L30="",0,IF(L30="К",N(Оборудование!$Q30),IF(L30="Т",N(Оборудование!$N30),N(Оборудование!$K30))))</f>
        <v/>
      </c>
      <c r="Z30">
        <f>IF(M30="",0,IF(M30="К",N(Оборудование!$Q30),IF(M30="Т",N(Оборудование!$N30),N(Оборудование!$K30))))</f>
        <v/>
      </c>
      <c r="AB30">
        <f>IF(B30="","",IF(COUNTIF('Журнал выполнения'!$H$6:$H$405,$A30&amp;"|"&amp;TEXT(DATE(Год,1,1),"YYYYMM"))&gt;0,"В",IF(EOMONTH(DATE(Год,1,1),0)&lt;ОтчДата,"Х","П")))</f>
        <v/>
      </c>
      <c r="AC30">
        <f>IF(C30="","",IF(COUNTIF('Журнал выполнения'!$H$6:$H$405,$A30&amp;"|"&amp;TEXT(DATE(Год,2,1),"YYYYMM"))&gt;0,"В",IF(EOMONTH(DATE(Год,2,1),0)&lt;ОтчДата,"Х","П")))</f>
        <v/>
      </c>
      <c r="AD30">
        <f>IF(D30="","",IF(COUNTIF('Журнал выполнения'!$H$6:$H$405,$A30&amp;"|"&amp;TEXT(DATE(Год,3,1),"YYYYMM"))&gt;0,"В",IF(EOMONTH(DATE(Год,3,1),0)&lt;ОтчДата,"Х","П")))</f>
        <v/>
      </c>
      <c r="AE30">
        <f>IF(E30="","",IF(COUNTIF('Журнал выполнения'!$H$6:$H$405,$A30&amp;"|"&amp;TEXT(DATE(Год,4,1),"YYYYMM"))&gt;0,"В",IF(EOMONTH(DATE(Год,4,1),0)&lt;ОтчДата,"Х","П")))</f>
        <v/>
      </c>
      <c r="AF30">
        <f>IF(F30="","",IF(COUNTIF('Журнал выполнения'!$H$6:$H$405,$A30&amp;"|"&amp;TEXT(DATE(Год,5,1),"YYYYMM"))&gt;0,"В",IF(EOMONTH(DATE(Год,5,1),0)&lt;ОтчДата,"Х","П")))</f>
        <v/>
      </c>
      <c r="AG30">
        <f>IF(G30="","",IF(COUNTIF('Журнал выполнения'!$H$6:$H$405,$A30&amp;"|"&amp;TEXT(DATE(Год,6,1),"YYYYMM"))&gt;0,"В",IF(EOMONTH(DATE(Год,6,1),0)&lt;ОтчДата,"Х","П")))</f>
        <v/>
      </c>
      <c r="AH30">
        <f>IF(H30="","",IF(COUNTIF('Журнал выполнения'!$H$6:$H$405,$A30&amp;"|"&amp;TEXT(DATE(Год,7,1),"YYYYMM"))&gt;0,"В",IF(EOMONTH(DATE(Год,7,1),0)&lt;ОтчДата,"Х","П")))</f>
        <v/>
      </c>
      <c r="AI30">
        <f>IF(I30="","",IF(COUNTIF('Журнал выполнения'!$H$6:$H$405,$A30&amp;"|"&amp;TEXT(DATE(Год,8,1),"YYYYMM"))&gt;0,"В",IF(EOMONTH(DATE(Год,8,1),0)&lt;ОтчДата,"Х","П")))</f>
        <v/>
      </c>
      <c r="AJ30">
        <f>IF(J30="","",IF(COUNTIF('Журнал выполнения'!$H$6:$H$405,$A30&amp;"|"&amp;TEXT(DATE(Год,9,1),"YYYYMM"))&gt;0,"В",IF(EOMONTH(DATE(Год,9,1),0)&lt;ОтчДата,"Х","П")))</f>
        <v/>
      </c>
      <c r="AK30">
        <f>IF(K30="","",IF(COUNTIF('Журнал выполнения'!$H$6:$H$405,$A30&amp;"|"&amp;TEXT(DATE(Год,10,1),"YYYYMM"))&gt;0,"В",IF(EOMONTH(DATE(Год,10,1),0)&lt;ОтчДата,"Х","П")))</f>
        <v/>
      </c>
      <c r="AL30">
        <f>IF(L30="","",IF(COUNTIF('Журнал выполнения'!$H$6:$H$405,$A30&amp;"|"&amp;TEXT(DATE(Год,11,1),"YYYYMM"))&gt;0,"В",IF(EOMONTH(DATE(Год,11,1),0)&lt;ОтчДата,"Х","П")))</f>
        <v/>
      </c>
      <c r="AM30">
        <f>IF(M30="","",IF(COUNTIF('Журнал выполнения'!$H$6:$H$405,$A30&amp;"|"&amp;TEXT(DATE(Год,12,1),"YYYYMM"))&gt;0,"В",IF(EOMONTH(DATE(Год,12,1),0)&lt;ОтчДата,"Х","П")))</f>
        <v/>
      </c>
    </row>
    <row r="31">
      <c r="A31">
        <f>Оборудование!A31</f>
        <v/>
      </c>
      <c r="B31">
        <f>IF(Оборудование!$B31="","",IF(AND(N(Оборудование!P31)&gt;0,ISNUMBER(Оборудование!R31),((Год*12+1)-(YEAR(Оборудование!R31)*12+MONTH(Оборудование!R31)))&gt;0,MOD(((Год*12+1)-(YEAR(Оборудование!R31)*12+MONTH(Оборудование!R31))),MAX(1,N(Оборудование!P31)))=0),"К",IF(AND(N(Оборудование!M31)&gt;0,ISNUMBER(Оборудование!O31),((Год*12+1)-(YEAR(Оборудование!O31)*12+MONTH(Оборудование!O31)))&gt;0,MOD(((Год*12+1)-(YEAR(Оборудование!O31)*12+MONTH(Оборудование!O31))),MAX(1,N(Оборудование!M31)))=0),"Т",IF(AND(N(Оборудование!J31)&gt;0,ISNUMBER(Оборудование!L31),((Год*12+1)-(YEAR(Оборудование!L31)*12+MONTH(Оборудование!L31)))&gt;0,MOD(((Год*12+1)-(YEAR(Оборудование!L31)*12+MONTH(Оборудование!L31))),MAX(1,N(Оборудование!J31)))=0),"ТО",""))))</f>
        <v/>
      </c>
      <c r="C31">
        <f>IF(Оборудование!$B31="","",IF(AND(N(Оборудование!P31)&gt;0,ISNUMBER(Оборудование!R31),((Год*12+2)-(YEAR(Оборудование!R31)*12+MONTH(Оборудование!R31)))&gt;0,MOD(((Год*12+2)-(YEAR(Оборудование!R31)*12+MONTH(Оборудование!R31))),MAX(1,N(Оборудование!P31)))=0),"К",IF(AND(N(Оборудование!M31)&gt;0,ISNUMBER(Оборудование!O31),((Год*12+2)-(YEAR(Оборудование!O31)*12+MONTH(Оборудование!O31)))&gt;0,MOD(((Год*12+2)-(YEAR(Оборудование!O31)*12+MONTH(Оборудование!O31))),MAX(1,N(Оборудование!M31)))=0),"Т",IF(AND(N(Оборудование!J31)&gt;0,ISNUMBER(Оборудование!L31),((Год*12+2)-(YEAR(Оборудование!L31)*12+MONTH(Оборудование!L31)))&gt;0,MOD(((Год*12+2)-(YEAR(Оборудование!L31)*12+MONTH(Оборудование!L31))),MAX(1,N(Оборудование!J31)))=0),"ТО",""))))</f>
        <v/>
      </c>
      <c r="D31">
        <f>IF(Оборудование!$B31="","",IF(AND(N(Оборудование!P31)&gt;0,ISNUMBER(Оборудование!R31),((Год*12+3)-(YEAR(Оборудование!R31)*12+MONTH(Оборудование!R31)))&gt;0,MOD(((Год*12+3)-(YEAR(Оборудование!R31)*12+MONTH(Оборудование!R31))),MAX(1,N(Оборудование!P31)))=0),"К",IF(AND(N(Оборудование!M31)&gt;0,ISNUMBER(Оборудование!O31),((Год*12+3)-(YEAR(Оборудование!O31)*12+MONTH(Оборудование!O31)))&gt;0,MOD(((Год*12+3)-(YEAR(Оборудование!O31)*12+MONTH(Оборудование!O31))),MAX(1,N(Оборудование!M31)))=0),"Т",IF(AND(N(Оборудование!J31)&gt;0,ISNUMBER(Оборудование!L31),((Год*12+3)-(YEAR(Оборудование!L31)*12+MONTH(Оборудование!L31)))&gt;0,MOD(((Год*12+3)-(YEAR(Оборудование!L31)*12+MONTH(Оборудование!L31))),MAX(1,N(Оборудование!J31)))=0),"ТО",""))))</f>
        <v/>
      </c>
      <c r="E31">
        <f>IF(Оборудование!$B31="","",IF(AND(N(Оборудование!P31)&gt;0,ISNUMBER(Оборудование!R31),((Год*12+4)-(YEAR(Оборудование!R31)*12+MONTH(Оборудование!R31)))&gt;0,MOD(((Год*12+4)-(YEAR(Оборудование!R31)*12+MONTH(Оборудование!R31))),MAX(1,N(Оборудование!P31)))=0),"К",IF(AND(N(Оборудование!M31)&gt;0,ISNUMBER(Оборудование!O31),((Год*12+4)-(YEAR(Оборудование!O31)*12+MONTH(Оборудование!O31)))&gt;0,MOD(((Год*12+4)-(YEAR(Оборудование!O31)*12+MONTH(Оборудование!O31))),MAX(1,N(Оборудование!M31)))=0),"Т",IF(AND(N(Оборудование!J31)&gt;0,ISNUMBER(Оборудование!L31),((Год*12+4)-(YEAR(Оборудование!L31)*12+MONTH(Оборудование!L31)))&gt;0,MOD(((Год*12+4)-(YEAR(Оборудование!L31)*12+MONTH(Оборудование!L31))),MAX(1,N(Оборудование!J31)))=0),"ТО",""))))</f>
        <v/>
      </c>
      <c r="F31">
        <f>IF(Оборудование!$B31="","",IF(AND(N(Оборудование!P31)&gt;0,ISNUMBER(Оборудование!R31),((Год*12+5)-(YEAR(Оборудование!R31)*12+MONTH(Оборудование!R31)))&gt;0,MOD(((Год*12+5)-(YEAR(Оборудование!R31)*12+MONTH(Оборудование!R31))),MAX(1,N(Оборудование!P31)))=0),"К",IF(AND(N(Оборудование!M31)&gt;0,ISNUMBER(Оборудование!O31),((Год*12+5)-(YEAR(Оборудование!O31)*12+MONTH(Оборудование!O31)))&gt;0,MOD(((Год*12+5)-(YEAR(Оборудование!O31)*12+MONTH(Оборудование!O31))),MAX(1,N(Оборудование!M31)))=0),"Т",IF(AND(N(Оборудование!J31)&gt;0,ISNUMBER(Оборудование!L31),((Год*12+5)-(YEAR(Оборудование!L31)*12+MONTH(Оборудование!L31)))&gt;0,MOD(((Год*12+5)-(YEAR(Оборудование!L31)*12+MONTH(Оборудование!L31))),MAX(1,N(Оборудование!J31)))=0),"ТО",""))))</f>
        <v/>
      </c>
      <c r="G31">
        <f>IF(Оборудование!$B31="","",IF(AND(N(Оборудование!P31)&gt;0,ISNUMBER(Оборудование!R31),((Год*12+6)-(YEAR(Оборудование!R31)*12+MONTH(Оборудование!R31)))&gt;0,MOD(((Год*12+6)-(YEAR(Оборудование!R31)*12+MONTH(Оборудование!R31))),MAX(1,N(Оборудование!P31)))=0),"К",IF(AND(N(Оборудование!M31)&gt;0,ISNUMBER(Оборудование!O31),((Год*12+6)-(YEAR(Оборудование!O31)*12+MONTH(Оборудование!O31)))&gt;0,MOD(((Год*12+6)-(YEAR(Оборудование!O31)*12+MONTH(Оборудование!O31))),MAX(1,N(Оборудование!M31)))=0),"Т",IF(AND(N(Оборудование!J31)&gt;0,ISNUMBER(Оборудование!L31),((Год*12+6)-(YEAR(Оборудование!L31)*12+MONTH(Оборудование!L31)))&gt;0,MOD(((Год*12+6)-(YEAR(Оборудование!L31)*12+MONTH(Оборудование!L31))),MAX(1,N(Оборудование!J31)))=0),"ТО",""))))</f>
        <v/>
      </c>
      <c r="H31">
        <f>IF(Оборудование!$B31="","",IF(AND(N(Оборудование!P31)&gt;0,ISNUMBER(Оборудование!R31),((Год*12+7)-(YEAR(Оборудование!R31)*12+MONTH(Оборудование!R31)))&gt;0,MOD(((Год*12+7)-(YEAR(Оборудование!R31)*12+MONTH(Оборудование!R31))),MAX(1,N(Оборудование!P31)))=0),"К",IF(AND(N(Оборудование!M31)&gt;0,ISNUMBER(Оборудование!O31),((Год*12+7)-(YEAR(Оборудование!O31)*12+MONTH(Оборудование!O31)))&gt;0,MOD(((Год*12+7)-(YEAR(Оборудование!O31)*12+MONTH(Оборудование!O31))),MAX(1,N(Оборудование!M31)))=0),"Т",IF(AND(N(Оборудование!J31)&gt;0,ISNUMBER(Оборудование!L31),((Год*12+7)-(YEAR(Оборудование!L31)*12+MONTH(Оборудование!L31)))&gt;0,MOD(((Год*12+7)-(YEAR(Оборудование!L31)*12+MONTH(Оборудование!L31))),MAX(1,N(Оборудование!J31)))=0),"ТО",""))))</f>
        <v/>
      </c>
      <c r="I31">
        <f>IF(Оборудование!$B31="","",IF(AND(N(Оборудование!P31)&gt;0,ISNUMBER(Оборудование!R31),((Год*12+8)-(YEAR(Оборудование!R31)*12+MONTH(Оборудование!R31)))&gt;0,MOD(((Год*12+8)-(YEAR(Оборудование!R31)*12+MONTH(Оборудование!R31))),MAX(1,N(Оборудование!P31)))=0),"К",IF(AND(N(Оборудование!M31)&gt;0,ISNUMBER(Оборудование!O31),((Год*12+8)-(YEAR(Оборудование!O31)*12+MONTH(Оборудование!O31)))&gt;0,MOD(((Год*12+8)-(YEAR(Оборудование!O31)*12+MONTH(Оборудование!O31))),MAX(1,N(Оборудование!M31)))=0),"Т",IF(AND(N(Оборудование!J31)&gt;0,ISNUMBER(Оборудование!L31),((Год*12+8)-(YEAR(Оборудование!L31)*12+MONTH(Оборудование!L31)))&gt;0,MOD(((Год*12+8)-(YEAR(Оборудование!L31)*12+MONTH(Оборудование!L31))),MAX(1,N(Оборудование!J31)))=0),"ТО",""))))</f>
        <v/>
      </c>
      <c r="J31">
        <f>IF(Оборудование!$B31="","",IF(AND(N(Оборудование!P31)&gt;0,ISNUMBER(Оборудование!R31),((Год*12+9)-(YEAR(Оборудование!R31)*12+MONTH(Оборудование!R31)))&gt;0,MOD(((Год*12+9)-(YEAR(Оборудование!R31)*12+MONTH(Оборудование!R31))),MAX(1,N(Оборудование!P31)))=0),"К",IF(AND(N(Оборудование!M31)&gt;0,ISNUMBER(Оборудование!O31),((Год*12+9)-(YEAR(Оборудование!O31)*12+MONTH(Оборудование!O31)))&gt;0,MOD(((Год*12+9)-(YEAR(Оборудование!O31)*12+MONTH(Оборудование!O31))),MAX(1,N(Оборудование!M31)))=0),"Т",IF(AND(N(Оборудование!J31)&gt;0,ISNUMBER(Оборудование!L31),((Год*12+9)-(YEAR(Оборудование!L31)*12+MONTH(Оборудование!L31)))&gt;0,MOD(((Год*12+9)-(YEAR(Оборудование!L31)*12+MONTH(Оборудование!L31))),MAX(1,N(Оборудование!J31)))=0),"ТО",""))))</f>
        <v/>
      </c>
      <c r="K31">
        <f>IF(Оборудование!$B31="","",IF(AND(N(Оборудование!P31)&gt;0,ISNUMBER(Оборудование!R31),((Год*12+10)-(YEAR(Оборудование!R31)*12+MONTH(Оборудование!R31)))&gt;0,MOD(((Год*12+10)-(YEAR(Оборудование!R31)*12+MONTH(Оборудование!R31))),MAX(1,N(Оборудование!P31)))=0),"К",IF(AND(N(Оборудование!M31)&gt;0,ISNUMBER(Оборудование!O31),((Год*12+10)-(YEAR(Оборудование!O31)*12+MONTH(Оборудование!O31)))&gt;0,MOD(((Год*12+10)-(YEAR(Оборудование!O31)*12+MONTH(Оборудование!O31))),MAX(1,N(Оборудование!M31)))=0),"Т",IF(AND(N(Оборудование!J31)&gt;0,ISNUMBER(Оборудование!L31),((Год*12+10)-(YEAR(Оборудование!L31)*12+MONTH(Оборудование!L31)))&gt;0,MOD(((Год*12+10)-(YEAR(Оборудование!L31)*12+MONTH(Оборудование!L31))),MAX(1,N(Оборудование!J31)))=0),"ТО",""))))</f>
        <v/>
      </c>
      <c r="L31">
        <f>IF(Оборудование!$B31="","",IF(AND(N(Оборудование!P31)&gt;0,ISNUMBER(Оборудование!R31),((Год*12+11)-(YEAR(Оборудование!R31)*12+MONTH(Оборудование!R31)))&gt;0,MOD(((Год*12+11)-(YEAR(Оборудование!R31)*12+MONTH(Оборудование!R31))),MAX(1,N(Оборудование!P31)))=0),"К",IF(AND(N(Оборудование!M31)&gt;0,ISNUMBER(Оборудование!O31),((Год*12+11)-(YEAR(Оборудование!O31)*12+MONTH(Оборудование!O31)))&gt;0,MOD(((Год*12+11)-(YEAR(Оборудование!O31)*12+MONTH(Оборудование!O31))),MAX(1,N(Оборудование!M31)))=0),"Т",IF(AND(N(Оборудование!J31)&gt;0,ISNUMBER(Оборудование!L31),((Год*12+11)-(YEAR(Оборудование!L31)*12+MONTH(Оборудование!L31)))&gt;0,MOD(((Год*12+11)-(YEAR(Оборудование!L31)*12+MONTH(Оборудование!L31))),MAX(1,N(Оборудование!J31)))=0),"ТО",""))))</f>
        <v/>
      </c>
      <c r="M31">
        <f>IF(Оборудование!$B31="","",IF(AND(N(Оборудование!P31)&gt;0,ISNUMBER(Оборудование!R31),((Год*12+12)-(YEAR(Оборудование!R31)*12+MONTH(Оборудование!R31)))&gt;0,MOD(((Год*12+12)-(YEAR(Оборудование!R31)*12+MONTH(Оборудование!R31))),MAX(1,N(Оборудование!P31)))=0),"К",IF(AND(N(Оборудование!M31)&gt;0,ISNUMBER(Оборудование!O31),((Год*12+12)-(YEAR(Оборудование!O31)*12+MONTH(Оборудование!O31)))&gt;0,MOD(((Год*12+12)-(YEAR(Оборудование!O31)*12+MONTH(Оборудование!O31))),MAX(1,N(Оборудование!M31)))=0),"Т",IF(AND(N(Оборудование!J31)&gt;0,ISNUMBER(Оборудование!L31),((Год*12+12)-(YEAR(Оборудование!L31)*12+MONTH(Оборудование!L31)))&gt;0,MOD(((Год*12+12)-(YEAR(Оборудование!L31)*12+MONTH(Оборудование!L31))),MAX(1,N(Оборудование!J31)))=0),"ТО",""))))</f>
        <v/>
      </c>
      <c r="O31">
        <f>IF(B31="",0,IF(B31="К",N(Оборудование!$Q31),IF(B31="Т",N(Оборудование!$N31),N(Оборудование!$K31))))</f>
        <v/>
      </c>
      <c r="P31">
        <f>IF(C31="",0,IF(C31="К",N(Оборудование!$Q31),IF(C31="Т",N(Оборудование!$N31),N(Оборудование!$K31))))</f>
        <v/>
      </c>
      <c r="Q31">
        <f>IF(D31="",0,IF(D31="К",N(Оборудование!$Q31),IF(D31="Т",N(Оборудование!$N31),N(Оборудование!$K31))))</f>
        <v/>
      </c>
      <c r="R31">
        <f>IF(E31="",0,IF(E31="К",N(Оборудование!$Q31),IF(E31="Т",N(Оборудование!$N31),N(Оборудование!$K31))))</f>
        <v/>
      </c>
      <c r="S31">
        <f>IF(F31="",0,IF(F31="К",N(Оборудование!$Q31),IF(F31="Т",N(Оборудование!$N31),N(Оборудование!$K31))))</f>
        <v/>
      </c>
      <c r="T31">
        <f>IF(G31="",0,IF(G31="К",N(Оборудование!$Q31),IF(G31="Т",N(Оборудование!$N31),N(Оборудование!$K31))))</f>
        <v/>
      </c>
      <c r="U31">
        <f>IF(H31="",0,IF(H31="К",N(Оборудование!$Q31),IF(H31="Т",N(Оборудование!$N31),N(Оборудование!$K31))))</f>
        <v/>
      </c>
      <c r="V31">
        <f>IF(I31="",0,IF(I31="К",N(Оборудование!$Q31),IF(I31="Т",N(Оборудование!$N31),N(Оборудование!$K31))))</f>
        <v/>
      </c>
      <c r="W31">
        <f>IF(J31="",0,IF(J31="К",N(Оборудование!$Q31),IF(J31="Т",N(Оборудование!$N31),N(Оборудование!$K31))))</f>
        <v/>
      </c>
      <c r="X31">
        <f>IF(K31="",0,IF(K31="К",N(Оборудование!$Q31),IF(K31="Т",N(Оборудование!$N31),N(Оборудование!$K31))))</f>
        <v/>
      </c>
      <c r="Y31">
        <f>IF(L31="",0,IF(L31="К",N(Оборудование!$Q31),IF(L31="Т",N(Оборудование!$N31),N(Оборудование!$K31))))</f>
        <v/>
      </c>
      <c r="Z31">
        <f>IF(M31="",0,IF(M31="К",N(Оборудование!$Q31),IF(M31="Т",N(Оборудование!$N31),N(Оборудование!$K31))))</f>
        <v/>
      </c>
      <c r="AB31">
        <f>IF(B31="","",IF(COUNTIF('Журнал выполнения'!$H$6:$H$405,$A31&amp;"|"&amp;TEXT(DATE(Год,1,1),"YYYYMM"))&gt;0,"В",IF(EOMONTH(DATE(Год,1,1),0)&lt;ОтчДата,"Х","П")))</f>
        <v/>
      </c>
      <c r="AC31">
        <f>IF(C31="","",IF(COUNTIF('Журнал выполнения'!$H$6:$H$405,$A31&amp;"|"&amp;TEXT(DATE(Год,2,1),"YYYYMM"))&gt;0,"В",IF(EOMONTH(DATE(Год,2,1),0)&lt;ОтчДата,"Х","П")))</f>
        <v/>
      </c>
      <c r="AD31">
        <f>IF(D31="","",IF(COUNTIF('Журнал выполнения'!$H$6:$H$405,$A31&amp;"|"&amp;TEXT(DATE(Год,3,1),"YYYYMM"))&gt;0,"В",IF(EOMONTH(DATE(Год,3,1),0)&lt;ОтчДата,"Х","П")))</f>
        <v/>
      </c>
      <c r="AE31">
        <f>IF(E31="","",IF(COUNTIF('Журнал выполнения'!$H$6:$H$405,$A31&amp;"|"&amp;TEXT(DATE(Год,4,1),"YYYYMM"))&gt;0,"В",IF(EOMONTH(DATE(Год,4,1),0)&lt;ОтчДата,"Х","П")))</f>
        <v/>
      </c>
      <c r="AF31">
        <f>IF(F31="","",IF(COUNTIF('Журнал выполнения'!$H$6:$H$405,$A31&amp;"|"&amp;TEXT(DATE(Год,5,1),"YYYYMM"))&gt;0,"В",IF(EOMONTH(DATE(Год,5,1),0)&lt;ОтчДата,"Х","П")))</f>
        <v/>
      </c>
      <c r="AG31">
        <f>IF(G31="","",IF(COUNTIF('Журнал выполнения'!$H$6:$H$405,$A31&amp;"|"&amp;TEXT(DATE(Год,6,1),"YYYYMM"))&gt;0,"В",IF(EOMONTH(DATE(Год,6,1),0)&lt;ОтчДата,"Х","П")))</f>
        <v/>
      </c>
      <c r="AH31">
        <f>IF(H31="","",IF(COUNTIF('Журнал выполнения'!$H$6:$H$405,$A31&amp;"|"&amp;TEXT(DATE(Год,7,1),"YYYYMM"))&gt;0,"В",IF(EOMONTH(DATE(Год,7,1),0)&lt;ОтчДата,"Х","П")))</f>
        <v/>
      </c>
      <c r="AI31">
        <f>IF(I31="","",IF(COUNTIF('Журнал выполнения'!$H$6:$H$405,$A31&amp;"|"&amp;TEXT(DATE(Год,8,1),"YYYYMM"))&gt;0,"В",IF(EOMONTH(DATE(Год,8,1),0)&lt;ОтчДата,"Х","П")))</f>
        <v/>
      </c>
      <c r="AJ31">
        <f>IF(J31="","",IF(COUNTIF('Журнал выполнения'!$H$6:$H$405,$A31&amp;"|"&amp;TEXT(DATE(Год,9,1),"YYYYMM"))&gt;0,"В",IF(EOMONTH(DATE(Год,9,1),0)&lt;ОтчДата,"Х","П")))</f>
        <v/>
      </c>
      <c r="AK31">
        <f>IF(K31="","",IF(COUNTIF('Журнал выполнения'!$H$6:$H$405,$A31&amp;"|"&amp;TEXT(DATE(Год,10,1),"YYYYMM"))&gt;0,"В",IF(EOMONTH(DATE(Год,10,1),0)&lt;ОтчДата,"Х","П")))</f>
        <v/>
      </c>
      <c r="AL31">
        <f>IF(L31="","",IF(COUNTIF('Журнал выполнения'!$H$6:$H$405,$A31&amp;"|"&amp;TEXT(DATE(Год,11,1),"YYYYMM"))&gt;0,"В",IF(EOMONTH(DATE(Год,11,1),0)&lt;ОтчДата,"Х","П")))</f>
        <v/>
      </c>
      <c r="AM31">
        <f>IF(M31="","",IF(COUNTIF('Журнал выполнения'!$H$6:$H$405,$A31&amp;"|"&amp;TEXT(DATE(Год,12,1),"YYYYMM"))&gt;0,"В",IF(EOMONTH(DATE(Год,12,1),0)&lt;ОтчДата,"Х","П")))</f>
        <v/>
      </c>
    </row>
    <row r="32">
      <c r="A32">
        <f>Оборудование!A32</f>
        <v/>
      </c>
      <c r="B32">
        <f>IF(Оборудование!$B32="","",IF(AND(N(Оборудование!P32)&gt;0,ISNUMBER(Оборудование!R32),((Год*12+1)-(YEAR(Оборудование!R32)*12+MONTH(Оборудование!R32)))&gt;0,MOD(((Год*12+1)-(YEAR(Оборудование!R32)*12+MONTH(Оборудование!R32))),MAX(1,N(Оборудование!P32)))=0),"К",IF(AND(N(Оборудование!M32)&gt;0,ISNUMBER(Оборудование!O32),((Год*12+1)-(YEAR(Оборудование!O32)*12+MONTH(Оборудование!O32)))&gt;0,MOD(((Год*12+1)-(YEAR(Оборудование!O32)*12+MONTH(Оборудование!O32))),MAX(1,N(Оборудование!M32)))=0),"Т",IF(AND(N(Оборудование!J32)&gt;0,ISNUMBER(Оборудование!L32),((Год*12+1)-(YEAR(Оборудование!L32)*12+MONTH(Оборудование!L32)))&gt;0,MOD(((Год*12+1)-(YEAR(Оборудование!L32)*12+MONTH(Оборудование!L32))),MAX(1,N(Оборудование!J32)))=0),"ТО",""))))</f>
        <v/>
      </c>
      <c r="C32">
        <f>IF(Оборудование!$B32="","",IF(AND(N(Оборудование!P32)&gt;0,ISNUMBER(Оборудование!R32),((Год*12+2)-(YEAR(Оборудование!R32)*12+MONTH(Оборудование!R32)))&gt;0,MOD(((Год*12+2)-(YEAR(Оборудование!R32)*12+MONTH(Оборудование!R32))),MAX(1,N(Оборудование!P32)))=0),"К",IF(AND(N(Оборудование!M32)&gt;0,ISNUMBER(Оборудование!O32),((Год*12+2)-(YEAR(Оборудование!O32)*12+MONTH(Оборудование!O32)))&gt;0,MOD(((Год*12+2)-(YEAR(Оборудование!O32)*12+MONTH(Оборудование!O32))),MAX(1,N(Оборудование!M32)))=0),"Т",IF(AND(N(Оборудование!J32)&gt;0,ISNUMBER(Оборудование!L32),((Год*12+2)-(YEAR(Оборудование!L32)*12+MONTH(Оборудование!L32)))&gt;0,MOD(((Год*12+2)-(YEAR(Оборудование!L32)*12+MONTH(Оборудование!L32))),MAX(1,N(Оборудование!J32)))=0),"ТО",""))))</f>
        <v/>
      </c>
      <c r="D32">
        <f>IF(Оборудование!$B32="","",IF(AND(N(Оборудование!P32)&gt;0,ISNUMBER(Оборудование!R32),((Год*12+3)-(YEAR(Оборудование!R32)*12+MONTH(Оборудование!R32)))&gt;0,MOD(((Год*12+3)-(YEAR(Оборудование!R32)*12+MONTH(Оборудование!R32))),MAX(1,N(Оборудование!P32)))=0),"К",IF(AND(N(Оборудование!M32)&gt;0,ISNUMBER(Оборудование!O32),((Год*12+3)-(YEAR(Оборудование!O32)*12+MONTH(Оборудование!O32)))&gt;0,MOD(((Год*12+3)-(YEAR(Оборудование!O32)*12+MONTH(Оборудование!O32))),MAX(1,N(Оборудование!M32)))=0),"Т",IF(AND(N(Оборудование!J32)&gt;0,ISNUMBER(Оборудование!L32),((Год*12+3)-(YEAR(Оборудование!L32)*12+MONTH(Оборудование!L32)))&gt;0,MOD(((Год*12+3)-(YEAR(Оборудование!L32)*12+MONTH(Оборудование!L32))),MAX(1,N(Оборудование!J32)))=0),"ТО",""))))</f>
        <v/>
      </c>
      <c r="E32">
        <f>IF(Оборудование!$B32="","",IF(AND(N(Оборудование!P32)&gt;0,ISNUMBER(Оборудование!R32),((Год*12+4)-(YEAR(Оборудование!R32)*12+MONTH(Оборудование!R32)))&gt;0,MOD(((Год*12+4)-(YEAR(Оборудование!R32)*12+MONTH(Оборудование!R32))),MAX(1,N(Оборудование!P32)))=0),"К",IF(AND(N(Оборудование!M32)&gt;0,ISNUMBER(Оборудование!O32),((Год*12+4)-(YEAR(Оборудование!O32)*12+MONTH(Оборудование!O32)))&gt;0,MOD(((Год*12+4)-(YEAR(Оборудование!O32)*12+MONTH(Оборудование!O32))),MAX(1,N(Оборудование!M32)))=0),"Т",IF(AND(N(Оборудование!J32)&gt;0,ISNUMBER(Оборудование!L32),((Год*12+4)-(YEAR(Оборудование!L32)*12+MONTH(Оборудование!L32)))&gt;0,MOD(((Год*12+4)-(YEAR(Оборудование!L32)*12+MONTH(Оборудование!L32))),MAX(1,N(Оборудование!J32)))=0),"ТО",""))))</f>
        <v/>
      </c>
      <c r="F32">
        <f>IF(Оборудование!$B32="","",IF(AND(N(Оборудование!P32)&gt;0,ISNUMBER(Оборудование!R32),((Год*12+5)-(YEAR(Оборудование!R32)*12+MONTH(Оборудование!R32)))&gt;0,MOD(((Год*12+5)-(YEAR(Оборудование!R32)*12+MONTH(Оборудование!R32))),MAX(1,N(Оборудование!P32)))=0),"К",IF(AND(N(Оборудование!M32)&gt;0,ISNUMBER(Оборудование!O32),((Год*12+5)-(YEAR(Оборудование!O32)*12+MONTH(Оборудование!O32)))&gt;0,MOD(((Год*12+5)-(YEAR(Оборудование!O32)*12+MONTH(Оборудование!O32))),MAX(1,N(Оборудование!M32)))=0),"Т",IF(AND(N(Оборудование!J32)&gt;0,ISNUMBER(Оборудование!L32),((Год*12+5)-(YEAR(Оборудование!L32)*12+MONTH(Оборудование!L32)))&gt;0,MOD(((Год*12+5)-(YEAR(Оборудование!L32)*12+MONTH(Оборудование!L32))),MAX(1,N(Оборудование!J32)))=0),"ТО",""))))</f>
        <v/>
      </c>
      <c r="G32">
        <f>IF(Оборудование!$B32="","",IF(AND(N(Оборудование!P32)&gt;0,ISNUMBER(Оборудование!R32),((Год*12+6)-(YEAR(Оборудование!R32)*12+MONTH(Оборудование!R32)))&gt;0,MOD(((Год*12+6)-(YEAR(Оборудование!R32)*12+MONTH(Оборудование!R32))),MAX(1,N(Оборудование!P32)))=0),"К",IF(AND(N(Оборудование!M32)&gt;0,ISNUMBER(Оборудование!O32),((Год*12+6)-(YEAR(Оборудование!O32)*12+MONTH(Оборудование!O32)))&gt;0,MOD(((Год*12+6)-(YEAR(Оборудование!O32)*12+MONTH(Оборудование!O32))),MAX(1,N(Оборудование!M32)))=0),"Т",IF(AND(N(Оборудование!J32)&gt;0,ISNUMBER(Оборудование!L32),((Год*12+6)-(YEAR(Оборудование!L32)*12+MONTH(Оборудование!L32)))&gt;0,MOD(((Год*12+6)-(YEAR(Оборудование!L32)*12+MONTH(Оборудование!L32))),MAX(1,N(Оборудование!J32)))=0),"ТО",""))))</f>
        <v/>
      </c>
      <c r="H32">
        <f>IF(Оборудование!$B32="","",IF(AND(N(Оборудование!P32)&gt;0,ISNUMBER(Оборудование!R32),((Год*12+7)-(YEAR(Оборудование!R32)*12+MONTH(Оборудование!R32)))&gt;0,MOD(((Год*12+7)-(YEAR(Оборудование!R32)*12+MONTH(Оборудование!R32))),MAX(1,N(Оборудование!P32)))=0),"К",IF(AND(N(Оборудование!M32)&gt;0,ISNUMBER(Оборудование!O32),((Год*12+7)-(YEAR(Оборудование!O32)*12+MONTH(Оборудование!O32)))&gt;0,MOD(((Год*12+7)-(YEAR(Оборудование!O32)*12+MONTH(Оборудование!O32))),MAX(1,N(Оборудование!M32)))=0),"Т",IF(AND(N(Оборудование!J32)&gt;0,ISNUMBER(Оборудование!L32),((Год*12+7)-(YEAR(Оборудование!L32)*12+MONTH(Оборудование!L32)))&gt;0,MOD(((Год*12+7)-(YEAR(Оборудование!L32)*12+MONTH(Оборудование!L32))),MAX(1,N(Оборудование!J32)))=0),"ТО",""))))</f>
        <v/>
      </c>
      <c r="I32">
        <f>IF(Оборудование!$B32="","",IF(AND(N(Оборудование!P32)&gt;0,ISNUMBER(Оборудование!R32),((Год*12+8)-(YEAR(Оборудование!R32)*12+MONTH(Оборудование!R32)))&gt;0,MOD(((Год*12+8)-(YEAR(Оборудование!R32)*12+MONTH(Оборудование!R32))),MAX(1,N(Оборудование!P32)))=0),"К",IF(AND(N(Оборудование!M32)&gt;0,ISNUMBER(Оборудование!O32),((Год*12+8)-(YEAR(Оборудование!O32)*12+MONTH(Оборудование!O32)))&gt;0,MOD(((Год*12+8)-(YEAR(Оборудование!O32)*12+MONTH(Оборудование!O32))),MAX(1,N(Оборудование!M32)))=0),"Т",IF(AND(N(Оборудование!J32)&gt;0,ISNUMBER(Оборудование!L32),((Год*12+8)-(YEAR(Оборудование!L32)*12+MONTH(Оборудование!L32)))&gt;0,MOD(((Год*12+8)-(YEAR(Оборудование!L32)*12+MONTH(Оборудование!L32))),MAX(1,N(Оборудование!J32)))=0),"ТО",""))))</f>
        <v/>
      </c>
      <c r="J32">
        <f>IF(Оборудование!$B32="","",IF(AND(N(Оборудование!P32)&gt;0,ISNUMBER(Оборудование!R32),((Год*12+9)-(YEAR(Оборудование!R32)*12+MONTH(Оборудование!R32)))&gt;0,MOD(((Год*12+9)-(YEAR(Оборудование!R32)*12+MONTH(Оборудование!R32))),MAX(1,N(Оборудование!P32)))=0),"К",IF(AND(N(Оборудование!M32)&gt;0,ISNUMBER(Оборудование!O32),((Год*12+9)-(YEAR(Оборудование!O32)*12+MONTH(Оборудование!O32)))&gt;0,MOD(((Год*12+9)-(YEAR(Оборудование!O32)*12+MONTH(Оборудование!O32))),MAX(1,N(Оборудование!M32)))=0),"Т",IF(AND(N(Оборудование!J32)&gt;0,ISNUMBER(Оборудование!L32),((Год*12+9)-(YEAR(Оборудование!L32)*12+MONTH(Оборудование!L32)))&gt;0,MOD(((Год*12+9)-(YEAR(Оборудование!L32)*12+MONTH(Оборудование!L32))),MAX(1,N(Оборудование!J32)))=0),"ТО",""))))</f>
        <v/>
      </c>
      <c r="K32">
        <f>IF(Оборудование!$B32="","",IF(AND(N(Оборудование!P32)&gt;0,ISNUMBER(Оборудование!R32),((Год*12+10)-(YEAR(Оборудование!R32)*12+MONTH(Оборудование!R32)))&gt;0,MOD(((Год*12+10)-(YEAR(Оборудование!R32)*12+MONTH(Оборудование!R32))),MAX(1,N(Оборудование!P32)))=0),"К",IF(AND(N(Оборудование!M32)&gt;0,ISNUMBER(Оборудование!O32),((Год*12+10)-(YEAR(Оборудование!O32)*12+MONTH(Оборудование!O32)))&gt;0,MOD(((Год*12+10)-(YEAR(Оборудование!O32)*12+MONTH(Оборудование!O32))),MAX(1,N(Оборудование!M32)))=0),"Т",IF(AND(N(Оборудование!J32)&gt;0,ISNUMBER(Оборудование!L32),((Год*12+10)-(YEAR(Оборудование!L32)*12+MONTH(Оборудование!L32)))&gt;0,MOD(((Год*12+10)-(YEAR(Оборудование!L32)*12+MONTH(Оборудование!L32))),MAX(1,N(Оборудование!J32)))=0),"ТО",""))))</f>
        <v/>
      </c>
      <c r="L32">
        <f>IF(Оборудование!$B32="","",IF(AND(N(Оборудование!P32)&gt;0,ISNUMBER(Оборудование!R32),((Год*12+11)-(YEAR(Оборудование!R32)*12+MONTH(Оборудование!R32)))&gt;0,MOD(((Год*12+11)-(YEAR(Оборудование!R32)*12+MONTH(Оборудование!R32))),MAX(1,N(Оборудование!P32)))=0),"К",IF(AND(N(Оборудование!M32)&gt;0,ISNUMBER(Оборудование!O32),((Год*12+11)-(YEAR(Оборудование!O32)*12+MONTH(Оборудование!O32)))&gt;0,MOD(((Год*12+11)-(YEAR(Оборудование!O32)*12+MONTH(Оборудование!O32))),MAX(1,N(Оборудование!M32)))=0),"Т",IF(AND(N(Оборудование!J32)&gt;0,ISNUMBER(Оборудование!L32),((Год*12+11)-(YEAR(Оборудование!L32)*12+MONTH(Оборудование!L32)))&gt;0,MOD(((Год*12+11)-(YEAR(Оборудование!L32)*12+MONTH(Оборудование!L32))),MAX(1,N(Оборудование!J32)))=0),"ТО",""))))</f>
        <v/>
      </c>
      <c r="M32">
        <f>IF(Оборудование!$B32="","",IF(AND(N(Оборудование!P32)&gt;0,ISNUMBER(Оборудование!R32),((Год*12+12)-(YEAR(Оборудование!R32)*12+MONTH(Оборудование!R32)))&gt;0,MOD(((Год*12+12)-(YEAR(Оборудование!R32)*12+MONTH(Оборудование!R32))),MAX(1,N(Оборудование!P32)))=0),"К",IF(AND(N(Оборудование!M32)&gt;0,ISNUMBER(Оборудование!O32),((Год*12+12)-(YEAR(Оборудование!O32)*12+MONTH(Оборудование!O32)))&gt;0,MOD(((Год*12+12)-(YEAR(Оборудование!O32)*12+MONTH(Оборудование!O32))),MAX(1,N(Оборудование!M32)))=0),"Т",IF(AND(N(Оборудование!J32)&gt;0,ISNUMBER(Оборудование!L32),((Год*12+12)-(YEAR(Оборудование!L32)*12+MONTH(Оборудование!L32)))&gt;0,MOD(((Год*12+12)-(YEAR(Оборудование!L32)*12+MONTH(Оборудование!L32))),MAX(1,N(Оборудование!J32)))=0),"ТО",""))))</f>
        <v/>
      </c>
      <c r="O32">
        <f>IF(B32="",0,IF(B32="К",N(Оборудование!$Q32),IF(B32="Т",N(Оборудование!$N32),N(Оборудование!$K32))))</f>
        <v/>
      </c>
      <c r="P32">
        <f>IF(C32="",0,IF(C32="К",N(Оборудование!$Q32),IF(C32="Т",N(Оборудование!$N32),N(Оборудование!$K32))))</f>
        <v/>
      </c>
      <c r="Q32">
        <f>IF(D32="",0,IF(D32="К",N(Оборудование!$Q32),IF(D32="Т",N(Оборудование!$N32),N(Оборудование!$K32))))</f>
        <v/>
      </c>
      <c r="R32">
        <f>IF(E32="",0,IF(E32="К",N(Оборудование!$Q32),IF(E32="Т",N(Оборудование!$N32),N(Оборудование!$K32))))</f>
        <v/>
      </c>
      <c r="S32">
        <f>IF(F32="",0,IF(F32="К",N(Оборудование!$Q32),IF(F32="Т",N(Оборудование!$N32),N(Оборудование!$K32))))</f>
        <v/>
      </c>
      <c r="T32">
        <f>IF(G32="",0,IF(G32="К",N(Оборудование!$Q32),IF(G32="Т",N(Оборудование!$N32),N(Оборудование!$K32))))</f>
        <v/>
      </c>
      <c r="U32">
        <f>IF(H32="",0,IF(H32="К",N(Оборудование!$Q32),IF(H32="Т",N(Оборудование!$N32),N(Оборудование!$K32))))</f>
        <v/>
      </c>
      <c r="V32">
        <f>IF(I32="",0,IF(I32="К",N(Оборудование!$Q32),IF(I32="Т",N(Оборудование!$N32),N(Оборудование!$K32))))</f>
        <v/>
      </c>
      <c r="W32">
        <f>IF(J32="",0,IF(J32="К",N(Оборудование!$Q32),IF(J32="Т",N(Оборудование!$N32),N(Оборудование!$K32))))</f>
        <v/>
      </c>
      <c r="X32">
        <f>IF(K32="",0,IF(K32="К",N(Оборудование!$Q32),IF(K32="Т",N(Оборудование!$N32),N(Оборудование!$K32))))</f>
        <v/>
      </c>
      <c r="Y32">
        <f>IF(L32="",0,IF(L32="К",N(Оборудование!$Q32),IF(L32="Т",N(Оборудование!$N32),N(Оборудование!$K32))))</f>
        <v/>
      </c>
      <c r="Z32">
        <f>IF(M32="",0,IF(M32="К",N(Оборудование!$Q32),IF(M32="Т",N(Оборудование!$N32),N(Оборудование!$K32))))</f>
        <v/>
      </c>
      <c r="AB32">
        <f>IF(B32="","",IF(COUNTIF('Журнал выполнения'!$H$6:$H$405,$A32&amp;"|"&amp;TEXT(DATE(Год,1,1),"YYYYMM"))&gt;0,"В",IF(EOMONTH(DATE(Год,1,1),0)&lt;ОтчДата,"Х","П")))</f>
        <v/>
      </c>
      <c r="AC32">
        <f>IF(C32="","",IF(COUNTIF('Журнал выполнения'!$H$6:$H$405,$A32&amp;"|"&amp;TEXT(DATE(Год,2,1),"YYYYMM"))&gt;0,"В",IF(EOMONTH(DATE(Год,2,1),0)&lt;ОтчДата,"Х","П")))</f>
        <v/>
      </c>
      <c r="AD32">
        <f>IF(D32="","",IF(COUNTIF('Журнал выполнения'!$H$6:$H$405,$A32&amp;"|"&amp;TEXT(DATE(Год,3,1),"YYYYMM"))&gt;0,"В",IF(EOMONTH(DATE(Год,3,1),0)&lt;ОтчДата,"Х","П")))</f>
        <v/>
      </c>
      <c r="AE32">
        <f>IF(E32="","",IF(COUNTIF('Журнал выполнения'!$H$6:$H$405,$A32&amp;"|"&amp;TEXT(DATE(Год,4,1),"YYYYMM"))&gt;0,"В",IF(EOMONTH(DATE(Год,4,1),0)&lt;ОтчДата,"Х","П")))</f>
        <v/>
      </c>
      <c r="AF32">
        <f>IF(F32="","",IF(COUNTIF('Журнал выполнения'!$H$6:$H$405,$A32&amp;"|"&amp;TEXT(DATE(Год,5,1),"YYYYMM"))&gt;0,"В",IF(EOMONTH(DATE(Год,5,1),0)&lt;ОтчДата,"Х","П")))</f>
        <v/>
      </c>
      <c r="AG32">
        <f>IF(G32="","",IF(COUNTIF('Журнал выполнения'!$H$6:$H$405,$A32&amp;"|"&amp;TEXT(DATE(Год,6,1),"YYYYMM"))&gt;0,"В",IF(EOMONTH(DATE(Год,6,1),0)&lt;ОтчДата,"Х","П")))</f>
        <v/>
      </c>
      <c r="AH32">
        <f>IF(H32="","",IF(COUNTIF('Журнал выполнения'!$H$6:$H$405,$A32&amp;"|"&amp;TEXT(DATE(Год,7,1),"YYYYMM"))&gt;0,"В",IF(EOMONTH(DATE(Год,7,1),0)&lt;ОтчДата,"Х","П")))</f>
        <v/>
      </c>
      <c r="AI32">
        <f>IF(I32="","",IF(COUNTIF('Журнал выполнения'!$H$6:$H$405,$A32&amp;"|"&amp;TEXT(DATE(Год,8,1),"YYYYMM"))&gt;0,"В",IF(EOMONTH(DATE(Год,8,1),0)&lt;ОтчДата,"Х","П")))</f>
        <v/>
      </c>
      <c r="AJ32">
        <f>IF(J32="","",IF(COUNTIF('Журнал выполнения'!$H$6:$H$405,$A32&amp;"|"&amp;TEXT(DATE(Год,9,1),"YYYYMM"))&gt;0,"В",IF(EOMONTH(DATE(Год,9,1),0)&lt;ОтчДата,"Х","П")))</f>
        <v/>
      </c>
      <c r="AK32">
        <f>IF(K32="","",IF(COUNTIF('Журнал выполнения'!$H$6:$H$405,$A32&amp;"|"&amp;TEXT(DATE(Год,10,1),"YYYYMM"))&gt;0,"В",IF(EOMONTH(DATE(Год,10,1),0)&lt;ОтчДата,"Х","П")))</f>
        <v/>
      </c>
      <c r="AL32">
        <f>IF(L32="","",IF(COUNTIF('Журнал выполнения'!$H$6:$H$405,$A32&amp;"|"&amp;TEXT(DATE(Год,11,1),"YYYYMM"))&gt;0,"В",IF(EOMONTH(DATE(Год,11,1),0)&lt;ОтчДата,"Х","П")))</f>
        <v/>
      </c>
      <c r="AM32">
        <f>IF(M32="","",IF(COUNTIF('Журнал выполнения'!$H$6:$H$405,$A32&amp;"|"&amp;TEXT(DATE(Год,12,1),"YYYYMM"))&gt;0,"В",IF(EOMONTH(DATE(Год,12,1),0)&lt;ОтчДата,"Х","П")))</f>
        <v/>
      </c>
    </row>
    <row r="33">
      <c r="A33">
        <f>Оборудование!A33</f>
        <v/>
      </c>
      <c r="B33">
        <f>IF(Оборудование!$B33="","",IF(AND(N(Оборудование!P33)&gt;0,ISNUMBER(Оборудование!R33),((Год*12+1)-(YEAR(Оборудование!R33)*12+MONTH(Оборудование!R33)))&gt;0,MOD(((Год*12+1)-(YEAR(Оборудование!R33)*12+MONTH(Оборудование!R33))),MAX(1,N(Оборудование!P33)))=0),"К",IF(AND(N(Оборудование!M33)&gt;0,ISNUMBER(Оборудование!O33),((Год*12+1)-(YEAR(Оборудование!O33)*12+MONTH(Оборудование!O33)))&gt;0,MOD(((Год*12+1)-(YEAR(Оборудование!O33)*12+MONTH(Оборудование!O33))),MAX(1,N(Оборудование!M33)))=0),"Т",IF(AND(N(Оборудование!J33)&gt;0,ISNUMBER(Оборудование!L33),((Год*12+1)-(YEAR(Оборудование!L33)*12+MONTH(Оборудование!L33)))&gt;0,MOD(((Год*12+1)-(YEAR(Оборудование!L33)*12+MONTH(Оборудование!L33))),MAX(1,N(Оборудование!J33)))=0),"ТО",""))))</f>
        <v/>
      </c>
      <c r="C33">
        <f>IF(Оборудование!$B33="","",IF(AND(N(Оборудование!P33)&gt;0,ISNUMBER(Оборудование!R33),((Год*12+2)-(YEAR(Оборудование!R33)*12+MONTH(Оборудование!R33)))&gt;0,MOD(((Год*12+2)-(YEAR(Оборудование!R33)*12+MONTH(Оборудование!R33))),MAX(1,N(Оборудование!P33)))=0),"К",IF(AND(N(Оборудование!M33)&gt;0,ISNUMBER(Оборудование!O33),((Год*12+2)-(YEAR(Оборудование!O33)*12+MONTH(Оборудование!O33)))&gt;0,MOD(((Год*12+2)-(YEAR(Оборудование!O33)*12+MONTH(Оборудование!O33))),MAX(1,N(Оборудование!M33)))=0),"Т",IF(AND(N(Оборудование!J33)&gt;0,ISNUMBER(Оборудование!L33),((Год*12+2)-(YEAR(Оборудование!L33)*12+MONTH(Оборудование!L33)))&gt;0,MOD(((Год*12+2)-(YEAR(Оборудование!L33)*12+MONTH(Оборудование!L33))),MAX(1,N(Оборудование!J33)))=0),"ТО",""))))</f>
        <v/>
      </c>
      <c r="D33">
        <f>IF(Оборудование!$B33="","",IF(AND(N(Оборудование!P33)&gt;0,ISNUMBER(Оборудование!R33),((Год*12+3)-(YEAR(Оборудование!R33)*12+MONTH(Оборудование!R33)))&gt;0,MOD(((Год*12+3)-(YEAR(Оборудование!R33)*12+MONTH(Оборудование!R33))),MAX(1,N(Оборудование!P33)))=0),"К",IF(AND(N(Оборудование!M33)&gt;0,ISNUMBER(Оборудование!O33),((Год*12+3)-(YEAR(Оборудование!O33)*12+MONTH(Оборудование!O33)))&gt;0,MOD(((Год*12+3)-(YEAR(Оборудование!O33)*12+MONTH(Оборудование!O33))),MAX(1,N(Оборудование!M33)))=0),"Т",IF(AND(N(Оборудование!J33)&gt;0,ISNUMBER(Оборудование!L33),((Год*12+3)-(YEAR(Оборудование!L33)*12+MONTH(Оборудование!L33)))&gt;0,MOD(((Год*12+3)-(YEAR(Оборудование!L33)*12+MONTH(Оборудование!L33))),MAX(1,N(Оборудование!J33)))=0),"ТО",""))))</f>
        <v/>
      </c>
      <c r="E33">
        <f>IF(Оборудование!$B33="","",IF(AND(N(Оборудование!P33)&gt;0,ISNUMBER(Оборудование!R33),((Год*12+4)-(YEAR(Оборудование!R33)*12+MONTH(Оборудование!R33)))&gt;0,MOD(((Год*12+4)-(YEAR(Оборудование!R33)*12+MONTH(Оборудование!R33))),MAX(1,N(Оборудование!P33)))=0),"К",IF(AND(N(Оборудование!M33)&gt;0,ISNUMBER(Оборудование!O33),((Год*12+4)-(YEAR(Оборудование!O33)*12+MONTH(Оборудование!O33)))&gt;0,MOD(((Год*12+4)-(YEAR(Оборудование!O33)*12+MONTH(Оборудование!O33))),MAX(1,N(Оборудование!M33)))=0),"Т",IF(AND(N(Оборудование!J33)&gt;0,ISNUMBER(Оборудование!L33),((Год*12+4)-(YEAR(Оборудование!L33)*12+MONTH(Оборудование!L33)))&gt;0,MOD(((Год*12+4)-(YEAR(Оборудование!L33)*12+MONTH(Оборудование!L33))),MAX(1,N(Оборудование!J33)))=0),"ТО",""))))</f>
        <v/>
      </c>
      <c r="F33">
        <f>IF(Оборудование!$B33="","",IF(AND(N(Оборудование!P33)&gt;0,ISNUMBER(Оборудование!R33),((Год*12+5)-(YEAR(Оборудование!R33)*12+MONTH(Оборудование!R33)))&gt;0,MOD(((Год*12+5)-(YEAR(Оборудование!R33)*12+MONTH(Оборудование!R33))),MAX(1,N(Оборудование!P33)))=0),"К",IF(AND(N(Оборудование!M33)&gt;0,ISNUMBER(Оборудование!O33),((Год*12+5)-(YEAR(Оборудование!O33)*12+MONTH(Оборудование!O33)))&gt;0,MOD(((Год*12+5)-(YEAR(Оборудование!O33)*12+MONTH(Оборудование!O33))),MAX(1,N(Оборудование!M33)))=0),"Т",IF(AND(N(Оборудование!J33)&gt;0,ISNUMBER(Оборудование!L33),((Год*12+5)-(YEAR(Оборудование!L33)*12+MONTH(Оборудование!L33)))&gt;0,MOD(((Год*12+5)-(YEAR(Оборудование!L33)*12+MONTH(Оборудование!L33))),MAX(1,N(Оборудование!J33)))=0),"ТО",""))))</f>
        <v/>
      </c>
      <c r="G33">
        <f>IF(Оборудование!$B33="","",IF(AND(N(Оборудование!P33)&gt;0,ISNUMBER(Оборудование!R33),((Год*12+6)-(YEAR(Оборудование!R33)*12+MONTH(Оборудование!R33)))&gt;0,MOD(((Год*12+6)-(YEAR(Оборудование!R33)*12+MONTH(Оборудование!R33))),MAX(1,N(Оборудование!P33)))=0),"К",IF(AND(N(Оборудование!M33)&gt;0,ISNUMBER(Оборудование!O33),((Год*12+6)-(YEAR(Оборудование!O33)*12+MONTH(Оборудование!O33)))&gt;0,MOD(((Год*12+6)-(YEAR(Оборудование!O33)*12+MONTH(Оборудование!O33))),MAX(1,N(Оборудование!M33)))=0),"Т",IF(AND(N(Оборудование!J33)&gt;0,ISNUMBER(Оборудование!L33),((Год*12+6)-(YEAR(Оборудование!L33)*12+MONTH(Оборудование!L33)))&gt;0,MOD(((Год*12+6)-(YEAR(Оборудование!L33)*12+MONTH(Оборудование!L33))),MAX(1,N(Оборудование!J33)))=0),"ТО",""))))</f>
        <v/>
      </c>
      <c r="H33">
        <f>IF(Оборудование!$B33="","",IF(AND(N(Оборудование!P33)&gt;0,ISNUMBER(Оборудование!R33),((Год*12+7)-(YEAR(Оборудование!R33)*12+MONTH(Оборудование!R33)))&gt;0,MOD(((Год*12+7)-(YEAR(Оборудование!R33)*12+MONTH(Оборудование!R33))),MAX(1,N(Оборудование!P33)))=0),"К",IF(AND(N(Оборудование!M33)&gt;0,ISNUMBER(Оборудование!O33),((Год*12+7)-(YEAR(Оборудование!O33)*12+MONTH(Оборудование!O33)))&gt;0,MOD(((Год*12+7)-(YEAR(Оборудование!O33)*12+MONTH(Оборудование!O33))),MAX(1,N(Оборудование!M33)))=0),"Т",IF(AND(N(Оборудование!J33)&gt;0,ISNUMBER(Оборудование!L33),((Год*12+7)-(YEAR(Оборудование!L33)*12+MONTH(Оборудование!L33)))&gt;0,MOD(((Год*12+7)-(YEAR(Оборудование!L33)*12+MONTH(Оборудование!L33))),MAX(1,N(Оборудование!J33)))=0),"ТО",""))))</f>
        <v/>
      </c>
      <c r="I33">
        <f>IF(Оборудование!$B33="","",IF(AND(N(Оборудование!P33)&gt;0,ISNUMBER(Оборудование!R33),((Год*12+8)-(YEAR(Оборудование!R33)*12+MONTH(Оборудование!R33)))&gt;0,MOD(((Год*12+8)-(YEAR(Оборудование!R33)*12+MONTH(Оборудование!R33))),MAX(1,N(Оборудование!P33)))=0),"К",IF(AND(N(Оборудование!M33)&gt;0,ISNUMBER(Оборудование!O33),((Год*12+8)-(YEAR(Оборудование!O33)*12+MONTH(Оборудование!O33)))&gt;0,MOD(((Год*12+8)-(YEAR(Оборудование!O33)*12+MONTH(Оборудование!O33))),MAX(1,N(Оборудование!M33)))=0),"Т",IF(AND(N(Оборудование!J33)&gt;0,ISNUMBER(Оборудование!L33),((Год*12+8)-(YEAR(Оборудование!L33)*12+MONTH(Оборудование!L33)))&gt;0,MOD(((Год*12+8)-(YEAR(Оборудование!L33)*12+MONTH(Оборудование!L33))),MAX(1,N(Оборудование!J33)))=0),"ТО",""))))</f>
        <v/>
      </c>
      <c r="J33">
        <f>IF(Оборудование!$B33="","",IF(AND(N(Оборудование!P33)&gt;0,ISNUMBER(Оборудование!R33),((Год*12+9)-(YEAR(Оборудование!R33)*12+MONTH(Оборудование!R33)))&gt;0,MOD(((Год*12+9)-(YEAR(Оборудование!R33)*12+MONTH(Оборудование!R33))),MAX(1,N(Оборудование!P33)))=0),"К",IF(AND(N(Оборудование!M33)&gt;0,ISNUMBER(Оборудование!O33),((Год*12+9)-(YEAR(Оборудование!O33)*12+MONTH(Оборудование!O33)))&gt;0,MOD(((Год*12+9)-(YEAR(Оборудование!O33)*12+MONTH(Оборудование!O33))),MAX(1,N(Оборудование!M33)))=0),"Т",IF(AND(N(Оборудование!J33)&gt;0,ISNUMBER(Оборудование!L33),((Год*12+9)-(YEAR(Оборудование!L33)*12+MONTH(Оборудование!L33)))&gt;0,MOD(((Год*12+9)-(YEAR(Оборудование!L33)*12+MONTH(Оборудование!L33))),MAX(1,N(Оборудование!J33)))=0),"ТО",""))))</f>
        <v/>
      </c>
      <c r="K33">
        <f>IF(Оборудование!$B33="","",IF(AND(N(Оборудование!P33)&gt;0,ISNUMBER(Оборудование!R33),((Год*12+10)-(YEAR(Оборудование!R33)*12+MONTH(Оборудование!R33)))&gt;0,MOD(((Год*12+10)-(YEAR(Оборудование!R33)*12+MONTH(Оборудование!R33))),MAX(1,N(Оборудование!P33)))=0),"К",IF(AND(N(Оборудование!M33)&gt;0,ISNUMBER(Оборудование!O33),((Год*12+10)-(YEAR(Оборудование!O33)*12+MONTH(Оборудование!O33)))&gt;0,MOD(((Год*12+10)-(YEAR(Оборудование!O33)*12+MONTH(Оборудование!O33))),MAX(1,N(Оборудование!M33)))=0),"Т",IF(AND(N(Оборудование!J33)&gt;0,ISNUMBER(Оборудование!L33),((Год*12+10)-(YEAR(Оборудование!L33)*12+MONTH(Оборудование!L33)))&gt;0,MOD(((Год*12+10)-(YEAR(Оборудование!L33)*12+MONTH(Оборудование!L33))),MAX(1,N(Оборудование!J33)))=0),"ТО",""))))</f>
        <v/>
      </c>
      <c r="L33">
        <f>IF(Оборудование!$B33="","",IF(AND(N(Оборудование!P33)&gt;0,ISNUMBER(Оборудование!R33),((Год*12+11)-(YEAR(Оборудование!R33)*12+MONTH(Оборудование!R33)))&gt;0,MOD(((Год*12+11)-(YEAR(Оборудование!R33)*12+MONTH(Оборудование!R33))),MAX(1,N(Оборудование!P33)))=0),"К",IF(AND(N(Оборудование!M33)&gt;0,ISNUMBER(Оборудование!O33),((Год*12+11)-(YEAR(Оборудование!O33)*12+MONTH(Оборудование!O33)))&gt;0,MOD(((Год*12+11)-(YEAR(Оборудование!O33)*12+MONTH(Оборудование!O33))),MAX(1,N(Оборудование!M33)))=0),"Т",IF(AND(N(Оборудование!J33)&gt;0,ISNUMBER(Оборудование!L33),((Год*12+11)-(YEAR(Оборудование!L33)*12+MONTH(Оборудование!L33)))&gt;0,MOD(((Год*12+11)-(YEAR(Оборудование!L33)*12+MONTH(Оборудование!L33))),MAX(1,N(Оборудование!J33)))=0),"ТО",""))))</f>
        <v/>
      </c>
      <c r="M33">
        <f>IF(Оборудование!$B33="","",IF(AND(N(Оборудование!P33)&gt;0,ISNUMBER(Оборудование!R33),((Год*12+12)-(YEAR(Оборудование!R33)*12+MONTH(Оборудование!R33)))&gt;0,MOD(((Год*12+12)-(YEAR(Оборудование!R33)*12+MONTH(Оборудование!R33))),MAX(1,N(Оборудование!P33)))=0),"К",IF(AND(N(Оборудование!M33)&gt;0,ISNUMBER(Оборудование!O33),((Год*12+12)-(YEAR(Оборудование!O33)*12+MONTH(Оборудование!O33)))&gt;0,MOD(((Год*12+12)-(YEAR(Оборудование!O33)*12+MONTH(Оборудование!O33))),MAX(1,N(Оборудование!M33)))=0),"Т",IF(AND(N(Оборудование!J33)&gt;0,ISNUMBER(Оборудование!L33),((Год*12+12)-(YEAR(Оборудование!L33)*12+MONTH(Оборудование!L33)))&gt;0,MOD(((Год*12+12)-(YEAR(Оборудование!L33)*12+MONTH(Оборудование!L33))),MAX(1,N(Оборудование!J33)))=0),"ТО",""))))</f>
        <v/>
      </c>
      <c r="O33">
        <f>IF(B33="",0,IF(B33="К",N(Оборудование!$Q33),IF(B33="Т",N(Оборудование!$N33),N(Оборудование!$K33))))</f>
        <v/>
      </c>
      <c r="P33">
        <f>IF(C33="",0,IF(C33="К",N(Оборудование!$Q33),IF(C33="Т",N(Оборудование!$N33),N(Оборудование!$K33))))</f>
        <v/>
      </c>
      <c r="Q33">
        <f>IF(D33="",0,IF(D33="К",N(Оборудование!$Q33),IF(D33="Т",N(Оборудование!$N33),N(Оборудование!$K33))))</f>
        <v/>
      </c>
      <c r="R33">
        <f>IF(E33="",0,IF(E33="К",N(Оборудование!$Q33),IF(E33="Т",N(Оборудование!$N33),N(Оборудование!$K33))))</f>
        <v/>
      </c>
      <c r="S33">
        <f>IF(F33="",0,IF(F33="К",N(Оборудование!$Q33),IF(F33="Т",N(Оборудование!$N33),N(Оборудование!$K33))))</f>
        <v/>
      </c>
      <c r="T33">
        <f>IF(G33="",0,IF(G33="К",N(Оборудование!$Q33),IF(G33="Т",N(Оборудование!$N33),N(Оборудование!$K33))))</f>
        <v/>
      </c>
      <c r="U33">
        <f>IF(H33="",0,IF(H33="К",N(Оборудование!$Q33),IF(H33="Т",N(Оборудование!$N33),N(Оборудование!$K33))))</f>
        <v/>
      </c>
      <c r="V33">
        <f>IF(I33="",0,IF(I33="К",N(Оборудование!$Q33),IF(I33="Т",N(Оборудование!$N33),N(Оборудование!$K33))))</f>
        <v/>
      </c>
      <c r="W33">
        <f>IF(J33="",0,IF(J33="К",N(Оборудование!$Q33),IF(J33="Т",N(Оборудование!$N33),N(Оборудование!$K33))))</f>
        <v/>
      </c>
      <c r="X33">
        <f>IF(K33="",0,IF(K33="К",N(Оборудование!$Q33),IF(K33="Т",N(Оборудование!$N33),N(Оборудование!$K33))))</f>
        <v/>
      </c>
      <c r="Y33">
        <f>IF(L33="",0,IF(L33="К",N(Оборудование!$Q33),IF(L33="Т",N(Оборудование!$N33),N(Оборудование!$K33))))</f>
        <v/>
      </c>
      <c r="Z33">
        <f>IF(M33="",0,IF(M33="К",N(Оборудование!$Q33),IF(M33="Т",N(Оборудование!$N33),N(Оборудование!$K33))))</f>
        <v/>
      </c>
      <c r="AB33">
        <f>IF(B33="","",IF(COUNTIF('Журнал выполнения'!$H$6:$H$405,$A33&amp;"|"&amp;TEXT(DATE(Год,1,1),"YYYYMM"))&gt;0,"В",IF(EOMONTH(DATE(Год,1,1),0)&lt;ОтчДата,"Х","П")))</f>
        <v/>
      </c>
      <c r="AC33">
        <f>IF(C33="","",IF(COUNTIF('Журнал выполнения'!$H$6:$H$405,$A33&amp;"|"&amp;TEXT(DATE(Год,2,1),"YYYYMM"))&gt;0,"В",IF(EOMONTH(DATE(Год,2,1),0)&lt;ОтчДата,"Х","П")))</f>
        <v/>
      </c>
      <c r="AD33">
        <f>IF(D33="","",IF(COUNTIF('Журнал выполнения'!$H$6:$H$405,$A33&amp;"|"&amp;TEXT(DATE(Год,3,1),"YYYYMM"))&gt;0,"В",IF(EOMONTH(DATE(Год,3,1),0)&lt;ОтчДата,"Х","П")))</f>
        <v/>
      </c>
      <c r="AE33">
        <f>IF(E33="","",IF(COUNTIF('Журнал выполнения'!$H$6:$H$405,$A33&amp;"|"&amp;TEXT(DATE(Год,4,1),"YYYYMM"))&gt;0,"В",IF(EOMONTH(DATE(Год,4,1),0)&lt;ОтчДата,"Х","П")))</f>
        <v/>
      </c>
      <c r="AF33">
        <f>IF(F33="","",IF(COUNTIF('Журнал выполнения'!$H$6:$H$405,$A33&amp;"|"&amp;TEXT(DATE(Год,5,1),"YYYYMM"))&gt;0,"В",IF(EOMONTH(DATE(Год,5,1),0)&lt;ОтчДата,"Х","П")))</f>
        <v/>
      </c>
      <c r="AG33">
        <f>IF(G33="","",IF(COUNTIF('Журнал выполнения'!$H$6:$H$405,$A33&amp;"|"&amp;TEXT(DATE(Год,6,1),"YYYYMM"))&gt;0,"В",IF(EOMONTH(DATE(Год,6,1),0)&lt;ОтчДата,"Х","П")))</f>
        <v/>
      </c>
      <c r="AH33">
        <f>IF(H33="","",IF(COUNTIF('Журнал выполнения'!$H$6:$H$405,$A33&amp;"|"&amp;TEXT(DATE(Год,7,1),"YYYYMM"))&gt;0,"В",IF(EOMONTH(DATE(Год,7,1),0)&lt;ОтчДата,"Х","П")))</f>
        <v/>
      </c>
      <c r="AI33">
        <f>IF(I33="","",IF(COUNTIF('Журнал выполнения'!$H$6:$H$405,$A33&amp;"|"&amp;TEXT(DATE(Год,8,1),"YYYYMM"))&gt;0,"В",IF(EOMONTH(DATE(Год,8,1),0)&lt;ОтчДата,"Х","П")))</f>
        <v/>
      </c>
      <c r="AJ33">
        <f>IF(J33="","",IF(COUNTIF('Журнал выполнения'!$H$6:$H$405,$A33&amp;"|"&amp;TEXT(DATE(Год,9,1),"YYYYMM"))&gt;0,"В",IF(EOMONTH(DATE(Год,9,1),0)&lt;ОтчДата,"Х","П")))</f>
        <v/>
      </c>
      <c r="AK33">
        <f>IF(K33="","",IF(COUNTIF('Журнал выполнения'!$H$6:$H$405,$A33&amp;"|"&amp;TEXT(DATE(Год,10,1),"YYYYMM"))&gt;0,"В",IF(EOMONTH(DATE(Год,10,1),0)&lt;ОтчДата,"Х","П")))</f>
        <v/>
      </c>
      <c r="AL33">
        <f>IF(L33="","",IF(COUNTIF('Журнал выполнения'!$H$6:$H$405,$A33&amp;"|"&amp;TEXT(DATE(Год,11,1),"YYYYMM"))&gt;0,"В",IF(EOMONTH(DATE(Год,11,1),0)&lt;ОтчДата,"Х","П")))</f>
        <v/>
      </c>
      <c r="AM33">
        <f>IF(M33="","",IF(COUNTIF('Журнал выполнения'!$H$6:$H$405,$A33&amp;"|"&amp;TEXT(DATE(Год,12,1),"YYYYMM"))&gt;0,"В",IF(EOMONTH(DATE(Год,12,1),0)&lt;ОтчДата,"Х","П")))</f>
        <v/>
      </c>
    </row>
    <row r="34">
      <c r="A34">
        <f>Оборудование!A34</f>
        <v/>
      </c>
      <c r="B34">
        <f>IF(Оборудование!$B34="","",IF(AND(N(Оборудование!P34)&gt;0,ISNUMBER(Оборудование!R34),((Год*12+1)-(YEAR(Оборудование!R34)*12+MONTH(Оборудование!R34)))&gt;0,MOD(((Год*12+1)-(YEAR(Оборудование!R34)*12+MONTH(Оборудование!R34))),MAX(1,N(Оборудование!P34)))=0),"К",IF(AND(N(Оборудование!M34)&gt;0,ISNUMBER(Оборудование!O34),((Год*12+1)-(YEAR(Оборудование!O34)*12+MONTH(Оборудование!O34)))&gt;0,MOD(((Год*12+1)-(YEAR(Оборудование!O34)*12+MONTH(Оборудование!O34))),MAX(1,N(Оборудование!M34)))=0),"Т",IF(AND(N(Оборудование!J34)&gt;0,ISNUMBER(Оборудование!L34),((Год*12+1)-(YEAR(Оборудование!L34)*12+MONTH(Оборудование!L34)))&gt;0,MOD(((Год*12+1)-(YEAR(Оборудование!L34)*12+MONTH(Оборудование!L34))),MAX(1,N(Оборудование!J34)))=0),"ТО",""))))</f>
        <v/>
      </c>
      <c r="C34">
        <f>IF(Оборудование!$B34="","",IF(AND(N(Оборудование!P34)&gt;0,ISNUMBER(Оборудование!R34),((Год*12+2)-(YEAR(Оборудование!R34)*12+MONTH(Оборудование!R34)))&gt;0,MOD(((Год*12+2)-(YEAR(Оборудование!R34)*12+MONTH(Оборудование!R34))),MAX(1,N(Оборудование!P34)))=0),"К",IF(AND(N(Оборудование!M34)&gt;0,ISNUMBER(Оборудование!O34),((Год*12+2)-(YEAR(Оборудование!O34)*12+MONTH(Оборудование!O34)))&gt;0,MOD(((Год*12+2)-(YEAR(Оборудование!O34)*12+MONTH(Оборудование!O34))),MAX(1,N(Оборудование!M34)))=0),"Т",IF(AND(N(Оборудование!J34)&gt;0,ISNUMBER(Оборудование!L34),((Год*12+2)-(YEAR(Оборудование!L34)*12+MONTH(Оборудование!L34)))&gt;0,MOD(((Год*12+2)-(YEAR(Оборудование!L34)*12+MONTH(Оборудование!L34))),MAX(1,N(Оборудование!J34)))=0),"ТО",""))))</f>
        <v/>
      </c>
      <c r="D34">
        <f>IF(Оборудование!$B34="","",IF(AND(N(Оборудование!P34)&gt;0,ISNUMBER(Оборудование!R34),((Год*12+3)-(YEAR(Оборудование!R34)*12+MONTH(Оборудование!R34)))&gt;0,MOD(((Год*12+3)-(YEAR(Оборудование!R34)*12+MONTH(Оборудование!R34))),MAX(1,N(Оборудование!P34)))=0),"К",IF(AND(N(Оборудование!M34)&gt;0,ISNUMBER(Оборудование!O34),((Год*12+3)-(YEAR(Оборудование!O34)*12+MONTH(Оборудование!O34)))&gt;0,MOD(((Год*12+3)-(YEAR(Оборудование!O34)*12+MONTH(Оборудование!O34))),MAX(1,N(Оборудование!M34)))=0),"Т",IF(AND(N(Оборудование!J34)&gt;0,ISNUMBER(Оборудование!L34),((Год*12+3)-(YEAR(Оборудование!L34)*12+MONTH(Оборудование!L34)))&gt;0,MOD(((Год*12+3)-(YEAR(Оборудование!L34)*12+MONTH(Оборудование!L34))),MAX(1,N(Оборудование!J34)))=0),"ТО",""))))</f>
        <v/>
      </c>
      <c r="E34">
        <f>IF(Оборудование!$B34="","",IF(AND(N(Оборудование!P34)&gt;0,ISNUMBER(Оборудование!R34),((Год*12+4)-(YEAR(Оборудование!R34)*12+MONTH(Оборудование!R34)))&gt;0,MOD(((Год*12+4)-(YEAR(Оборудование!R34)*12+MONTH(Оборудование!R34))),MAX(1,N(Оборудование!P34)))=0),"К",IF(AND(N(Оборудование!M34)&gt;0,ISNUMBER(Оборудование!O34),((Год*12+4)-(YEAR(Оборудование!O34)*12+MONTH(Оборудование!O34)))&gt;0,MOD(((Год*12+4)-(YEAR(Оборудование!O34)*12+MONTH(Оборудование!O34))),MAX(1,N(Оборудование!M34)))=0),"Т",IF(AND(N(Оборудование!J34)&gt;0,ISNUMBER(Оборудование!L34),((Год*12+4)-(YEAR(Оборудование!L34)*12+MONTH(Оборудование!L34)))&gt;0,MOD(((Год*12+4)-(YEAR(Оборудование!L34)*12+MONTH(Оборудование!L34))),MAX(1,N(Оборудование!J34)))=0),"ТО",""))))</f>
        <v/>
      </c>
      <c r="F34">
        <f>IF(Оборудование!$B34="","",IF(AND(N(Оборудование!P34)&gt;0,ISNUMBER(Оборудование!R34),((Год*12+5)-(YEAR(Оборудование!R34)*12+MONTH(Оборудование!R34)))&gt;0,MOD(((Год*12+5)-(YEAR(Оборудование!R34)*12+MONTH(Оборудование!R34))),MAX(1,N(Оборудование!P34)))=0),"К",IF(AND(N(Оборудование!M34)&gt;0,ISNUMBER(Оборудование!O34),((Год*12+5)-(YEAR(Оборудование!O34)*12+MONTH(Оборудование!O34)))&gt;0,MOD(((Год*12+5)-(YEAR(Оборудование!O34)*12+MONTH(Оборудование!O34))),MAX(1,N(Оборудование!M34)))=0),"Т",IF(AND(N(Оборудование!J34)&gt;0,ISNUMBER(Оборудование!L34),((Год*12+5)-(YEAR(Оборудование!L34)*12+MONTH(Оборудование!L34)))&gt;0,MOD(((Год*12+5)-(YEAR(Оборудование!L34)*12+MONTH(Оборудование!L34))),MAX(1,N(Оборудование!J34)))=0),"ТО",""))))</f>
        <v/>
      </c>
      <c r="G34">
        <f>IF(Оборудование!$B34="","",IF(AND(N(Оборудование!P34)&gt;0,ISNUMBER(Оборудование!R34),((Год*12+6)-(YEAR(Оборудование!R34)*12+MONTH(Оборудование!R34)))&gt;0,MOD(((Год*12+6)-(YEAR(Оборудование!R34)*12+MONTH(Оборудование!R34))),MAX(1,N(Оборудование!P34)))=0),"К",IF(AND(N(Оборудование!M34)&gt;0,ISNUMBER(Оборудование!O34),((Год*12+6)-(YEAR(Оборудование!O34)*12+MONTH(Оборудование!O34)))&gt;0,MOD(((Год*12+6)-(YEAR(Оборудование!O34)*12+MONTH(Оборудование!O34))),MAX(1,N(Оборудование!M34)))=0),"Т",IF(AND(N(Оборудование!J34)&gt;0,ISNUMBER(Оборудование!L34),((Год*12+6)-(YEAR(Оборудование!L34)*12+MONTH(Оборудование!L34)))&gt;0,MOD(((Год*12+6)-(YEAR(Оборудование!L34)*12+MONTH(Оборудование!L34))),MAX(1,N(Оборудование!J34)))=0),"ТО",""))))</f>
        <v/>
      </c>
      <c r="H34">
        <f>IF(Оборудование!$B34="","",IF(AND(N(Оборудование!P34)&gt;0,ISNUMBER(Оборудование!R34),((Год*12+7)-(YEAR(Оборудование!R34)*12+MONTH(Оборудование!R34)))&gt;0,MOD(((Год*12+7)-(YEAR(Оборудование!R34)*12+MONTH(Оборудование!R34))),MAX(1,N(Оборудование!P34)))=0),"К",IF(AND(N(Оборудование!M34)&gt;0,ISNUMBER(Оборудование!O34),((Год*12+7)-(YEAR(Оборудование!O34)*12+MONTH(Оборудование!O34)))&gt;0,MOD(((Год*12+7)-(YEAR(Оборудование!O34)*12+MONTH(Оборудование!O34))),MAX(1,N(Оборудование!M34)))=0),"Т",IF(AND(N(Оборудование!J34)&gt;0,ISNUMBER(Оборудование!L34),((Год*12+7)-(YEAR(Оборудование!L34)*12+MONTH(Оборудование!L34)))&gt;0,MOD(((Год*12+7)-(YEAR(Оборудование!L34)*12+MONTH(Оборудование!L34))),MAX(1,N(Оборудование!J34)))=0),"ТО",""))))</f>
        <v/>
      </c>
      <c r="I34">
        <f>IF(Оборудование!$B34="","",IF(AND(N(Оборудование!P34)&gt;0,ISNUMBER(Оборудование!R34),((Год*12+8)-(YEAR(Оборудование!R34)*12+MONTH(Оборудование!R34)))&gt;0,MOD(((Год*12+8)-(YEAR(Оборудование!R34)*12+MONTH(Оборудование!R34))),MAX(1,N(Оборудование!P34)))=0),"К",IF(AND(N(Оборудование!M34)&gt;0,ISNUMBER(Оборудование!O34),((Год*12+8)-(YEAR(Оборудование!O34)*12+MONTH(Оборудование!O34)))&gt;0,MOD(((Год*12+8)-(YEAR(Оборудование!O34)*12+MONTH(Оборудование!O34))),MAX(1,N(Оборудование!M34)))=0),"Т",IF(AND(N(Оборудование!J34)&gt;0,ISNUMBER(Оборудование!L34),((Год*12+8)-(YEAR(Оборудование!L34)*12+MONTH(Оборудование!L34)))&gt;0,MOD(((Год*12+8)-(YEAR(Оборудование!L34)*12+MONTH(Оборудование!L34))),MAX(1,N(Оборудование!J34)))=0),"ТО",""))))</f>
        <v/>
      </c>
      <c r="J34">
        <f>IF(Оборудование!$B34="","",IF(AND(N(Оборудование!P34)&gt;0,ISNUMBER(Оборудование!R34),((Год*12+9)-(YEAR(Оборудование!R34)*12+MONTH(Оборудование!R34)))&gt;0,MOD(((Год*12+9)-(YEAR(Оборудование!R34)*12+MONTH(Оборудование!R34))),MAX(1,N(Оборудование!P34)))=0),"К",IF(AND(N(Оборудование!M34)&gt;0,ISNUMBER(Оборудование!O34),((Год*12+9)-(YEAR(Оборудование!O34)*12+MONTH(Оборудование!O34)))&gt;0,MOD(((Год*12+9)-(YEAR(Оборудование!O34)*12+MONTH(Оборудование!O34))),MAX(1,N(Оборудование!M34)))=0),"Т",IF(AND(N(Оборудование!J34)&gt;0,ISNUMBER(Оборудование!L34),((Год*12+9)-(YEAR(Оборудование!L34)*12+MONTH(Оборудование!L34)))&gt;0,MOD(((Год*12+9)-(YEAR(Оборудование!L34)*12+MONTH(Оборудование!L34))),MAX(1,N(Оборудование!J34)))=0),"ТО",""))))</f>
        <v/>
      </c>
      <c r="K34">
        <f>IF(Оборудование!$B34="","",IF(AND(N(Оборудование!P34)&gt;0,ISNUMBER(Оборудование!R34),((Год*12+10)-(YEAR(Оборудование!R34)*12+MONTH(Оборудование!R34)))&gt;0,MOD(((Год*12+10)-(YEAR(Оборудование!R34)*12+MONTH(Оборудование!R34))),MAX(1,N(Оборудование!P34)))=0),"К",IF(AND(N(Оборудование!M34)&gt;0,ISNUMBER(Оборудование!O34),((Год*12+10)-(YEAR(Оборудование!O34)*12+MONTH(Оборудование!O34)))&gt;0,MOD(((Год*12+10)-(YEAR(Оборудование!O34)*12+MONTH(Оборудование!O34))),MAX(1,N(Оборудование!M34)))=0),"Т",IF(AND(N(Оборудование!J34)&gt;0,ISNUMBER(Оборудование!L34),((Год*12+10)-(YEAR(Оборудование!L34)*12+MONTH(Оборудование!L34)))&gt;0,MOD(((Год*12+10)-(YEAR(Оборудование!L34)*12+MONTH(Оборудование!L34))),MAX(1,N(Оборудование!J34)))=0),"ТО",""))))</f>
        <v/>
      </c>
      <c r="L34">
        <f>IF(Оборудование!$B34="","",IF(AND(N(Оборудование!P34)&gt;0,ISNUMBER(Оборудование!R34),((Год*12+11)-(YEAR(Оборудование!R34)*12+MONTH(Оборудование!R34)))&gt;0,MOD(((Год*12+11)-(YEAR(Оборудование!R34)*12+MONTH(Оборудование!R34))),MAX(1,N(Оборудование!P34)))=0),"К",IF(AND(N(Оборудование!M34)&gt;0,ISNUMBER(Оборудование!O34),((Год*12+11)-(YEAR(Оборудование!O34)*12+MONTH(Оборудование!O34)))&gt;0,MOD(((Год*12+11)-(YEAR(Оборудование!O34)*12+MONTH(Оборудование!O34))),MAX(1,N(Оборудование!M34)))=0),"Т",IF(AND(N(Оборудование!J34)&gt;0,ISNUMBER(Оборудование!L34),((Год*12+11)-(YEAR(Оборудование!L34)*12+MONTH(Оборудование!L34)))&gt;0,MOD(((Год*12+11)-(YEAR(Оборудование!L34)*12+MONTH(Оборудование!L34))),MAX(1,N(Оборудование!J34)))=0),"ТО",""))))</f>
        <v/>
      </c>
      <c r="M34">
        <f>IF(Оборудование!$B34="","",IF(AND(N(Оборудование!P34)&gt;0,ISNUMBER(Оборудование!R34),((Год*12+12)-(YEAR(Оборудование!R34)*12+MONTH(Оборудование!R34)))&gt;0,MOD(((Год*12+12)-(YEAR(Оборудование!R34)*12+MONTH(Оборудование!R34))),MAX(1,N(Оборудование!P34)))=0),"К",IF(AND(N(Оборудование!M34)&gt;0,ISNUMBER(Оборудование!O34),((Год*12+12)-(YEAR(Оборудование!O34)*12+MONTH(Оборудование!O34)))&gt;0,MOD(((Год*12+12)-(YEAR(Оборудование!O34)*12+MONTH(Оборудование!O34))),MAX(1,N(Оборудование!M34)))=0),"Т",IF(AND(N(Оборудование!J34)&gt;0,ISNUMBER(Оборудование!L34),((Год*12+12)-(YEAR(Оборудование!L34)*12+MONTH(Оборудование!L34)))&gt;0,MOD(((Год*12+12)-(YEAR(Оборудование!L34)*12+MONTH(Оборудование!L34))),MAX(1,N(Оборудование!J34)))=0),"ТО",""))))</f>
        <v/>
      </c>
      <c r="O34">
        <f>IF(B34="",0,IF(B34="К",N(Оборудование!$Q34),IF(B34="Т",N(Оборудование!$N34),N(Оборудование!$K34))))</f>
        <v/>
      </c>
      <c r="P34">
        <f>IF(C34="",0,IF(C34="К",N(Оборудование!$Q34),IF(C34="Т",N(Оборудование!$N34),N(Оборудование!$K34))))</f>
        <v/>
      </c>
      <c r="Q34">
        <f>IF(D34="",0,IF(D34="К",N(Оборудование!$Q34),IF(D34="Т",N(Оборудование!$N34),N(Оборудование!$K34))))</f>
        <v/>
      </c>
      <c r="R34">
        <f>IF(E34="",0,IF(E34="К",N(Оборудование!$Q34),IF(E34="Т",N(Оборудование!$N34),N(Оборудование!$K34))))</f>
        <v/>
      </c>
      <c r="S34">
        <f>IF(F34="",0,IF(F34="К",N(Оборудование!$Q34),IF(F34="Т",N(Оборудование!$N34),N(Оборудование!$K34))))</f>
        <v/>
      </c>
      <c r="T34">
        <f>IF(G34="",0,IF(G34="К",N(Оборудование!$Q34),IF(G34="Т",N(Оборудование!$N34),N(Оборудование!$K34))))</f>
        <v/>
      </c>
      <c r="U34">
        <f>IF(H34="",0,IF(H34="К",N(Оборудование!$Q34),IF(H34="Т",N(Оборудование!$N34),N(Оборудование!$K34))))</f>
        <v/>
      </c>
      <c r="V34">
        <f>IF(I34="",0,IF(I34="К",N(Оборудование!$Q34),IF(I34="Т",N(Оборудование!$N34),N(Оборудование!$K34))))</f>
        <v/>
      </c>
      <c r="W34">
        <f>IF(J34="",0,IF(J34="К",N(Оборудование!$Q34),IF(J34="Т",N(Оборудование!$N34),N(Оборудование!$K34))))</f>
        <v/>
      </c>
      <c r="X34">
        <f>IF(K34="",0,IF(K34="К",N(Оборудование!$Q34),IF(K34="Т",N(Оборудование!$N34),N(Оборудование!$K34))))</f>
        <v/>
      </c>
      <c r="Y34">
        <f>IF(L34="",0,IF(L34="К",N(Оборудование!$Q34),IF(L34="Т",N(Оборудование!$N34),N(Оборудование!$K34))))</f>
        <v/>
      </c>
      <c r="Z34">
        <f>IF(M34="",0,IF(M34="К",N(Оборудование!$Q34),IF(M34="Т",N(Оборудование!$N34),N(Оборудование!$K34))))</f>
        <v/>
      </c>
      <c r="AB34">
        <f>IF(B34="","",IF(COUNTIF('Журнал выполнения'!$H$6:$H$405,$A34&amp;"|"&amp;TEXT(DATE(Год,1,1),"YYYYMM"))&gt;0,"В",IF(EOMONTH(DATE(Год,1,1),0)&lt;ОтчДата,"Х","П")))</f>
        <v/>
      </c>
      <c r="AC34">
        <f>IF(C34="","",IF(COUNTIF('Журнал выполнения'!$H$6:$H$405,$A34&amp;"|"&amp;TEXT(DATE(Год,2,1),"YYYYMM"))&gt;0,"В",IF(EOMONTH(DATE(Год,2,1),0)&lt;ОтчДата,"Х","П")))</f>
        <v/>
      </c>
      <c r="AD34">
        <f>IF(D34="","",IF(COUNTIF('Журнал выполнения'!$H$6:$H$405,$A34&amp;"|"&amp;TEXT(DATE(Год,3,1),"YYYYMM"))&gt;0,"В",IF(EOMONTH(DATE(Год,3,1),0)&lt;ОтчДата,"Х","П")))</f>
        <v/>
      </c>
      <c r="AE34">
        <f>IF(E34="","",IF(COUNTIF('Журнал выполнения'!$H$6:$H$405,$A34&amp;"|"&amp;TEXT(DATE(Год,4,1),"YYYYMM"))&gt;0,"В",IF(EOMONTH(DATE(Год,4,1),0)&lt;ОтчДата,"Х","П")))</f>
        <v/>
      </c>
      <c r="AF34">
        <f>IF(F34="","",IF(COUNTIF('Журнал выполнения'!$H$6:$H$405,$A34&amp;"|"&amp;TEXT(DATE(Год,5,1),"YYYYMM"))&gt;0,"В",IF(EOMONTH(DATE(Год,5,1),0)&lt;ОтчДата,"Х","П")))</f>
        <v/>
      </c>
      <c r="AG34">
        <f>IF(G34="","",IF(COUNTIF('Журнал выполнения'!$H$6:$H$405,$A34&amp;"|"&amp;TEXT(DATE(Год,6,1),"YYYYMM"))&gt;0,"В",IF(EOMONTH(DATE(Год,6,1),0)&lt;ОтчДата,"Х","П")))</f>
        <v/>
      </c>
      <c r="AH34">
        <f>IF(H34="","",IF(COUNTIF('Журнал выполнения'!$H$6:$H$405,$A34&amp;"|"&amp;TEXT(DATE(Год,7,1),"YYYYMM"))&gt;0,"В",IF(EOMONTH(DATE(Год,7,1),0)&lt;ОтчДата,"Х","П")))</f>
        <v/>
      </c>
      <c r="AI34">
        <f>IF(I34="","",IF(COUNTIF('Журнал выполнения'!$H$6:$H$405,$A34&amp;"|"&amp;TEXT(DATE(Год,8,1),"YYYYMM"))&gt;0,"В",IF(EOMONTH(DATE(Год,8,1),0)&lt;ОтчДата,"Х","П")))</f>
        <v/>
      </c>
      <c r="AJ34">
        <f>IF(J34="","",IF(COUNTIF('Журнал выполнения'!$H$6:$H$405,$A34&amp;"|"&amp;TEXT(DATE(Год,9,1),"YYYYMM"))&gt;0,"В",IF(EOMONTH(DATE(Год,9,1),0)&lt;ОтчДата,"Х","П")))</f>
        <v/>
      </c>
      <c r="AK34">
        <f>IF(K34="","",IF(COUNTIF('Журнал выполнения'!$H$6:$H$405,$A34&amp;"|"&amp;TEXT(DATE(Год,10,1),"YYYYMM"))&gt;0,"В",IF(EOMONTH(DATE(Год,10,1),0)&lt;ОтчДата,"Х","П")))</f>
        <v/>
      </c>
      <c r="AL34">
        <f>IF(L34="","",IF(COUNTIF('Журнал выполнения'!$H$6:$H$405,$A34&amp;"|"&amp;TEXT(DATE(Год,11,1),"YYYYMM"))&gt;0,"В",IF(EOMONTH(DATE(Год,11,1),0)&lt;ОтчДата,"Х","П")))</f>
        <v/>
      </c>
      <c r="AM34">
        <f>IF(M34="","",IF(COUNTIF('Журнал выполнения'!$H$6:$H$405,$A34&amp;"|"&amp;TEXT(DATE(Год,12,1),"YYYYMM"))&gt;0,"В",IF(EOMONTH(DATE(Год,12,1),0)&lt;ОтчДата,"Х","П")))</f>
        <v/>
      </c>
    </row>
    <row r="35">
      <c r="A35">
        <f>Оборудование!A35</f>
        <v/>
      </c>
      <c r="B35">
        <f>IF(Оборудование!$B35="","",IF(AND(N(Оборудование!P35)&gt;0,ISNUMBER(Оборудование!R35),((Год*12+1)-(YEAR(Оборудование!R35)*12+MONTH(Оборудование!R35)))&gt;0,MOD(((Год*12+1)-(YEAR(Оборудование!R35)*12+MONTH(Оборудование!R35))),MAX(1,N(Оборудование!P35)))=0),"К",IF(AND(N(Оборудование!M35)&gt;0,ISNUMBER(Оборудование!O35),((Год*12+1)-(YEAR(Оборудование!O35)*12+MONTH(Оборудование!O35)))&gt;0,MOD(((Год*12+1)-(YEAR(Оборудование!O35)*12+MONTH(Оборудование!O35))),MAX(1,N(Оборудование!M35)))=0),"Т",IF(AND(N(Оборудование!J35)&gt;0,ISNUMBER(Оборудование!L35),((Год*12+1)-(YEAR(Оборудование!L35)*12+MONTH(Оборудование!L35)))&gt;0,MOD(((Год*12+1)-(YEAR(Оборудование!L35)*12+MONTH(Оборудование!L35))),MAX(1,N(Оборудование!J35)))=0),"ТО",""))))</f>
        <v/>
      </c>
      <c r="C35">
        <f>IF(Оборудование!$B35="","",IF(AND(N(Оборудование!P35)&gt;0,ISNUMBER(Оборудование!R35),((Год*12+2)-(YEAR(Оборудование!R35)*12+MONTH(Оборудование!R35)))&gt;0,MOD(((Год*12+2)-(YEAR(Оборудование!R35)*12+MONTH(Оборудование!R35))),MAX(1,N(Оборудование!P35)))=0),"К",IF(AND(N(Оборудование!M35)&gt;0,ISNUMBER(Оборудование!O35),((Год*12+2)-(YEAR(Оборудование!O35)*12+MONTH(Оборудование!O35)))&gt;0,MOD(((Год*12+2)-(YEAR(Оборудование!O35)*12+MONTH(Оборудование!O35))),MAX(1,N(Оборудование!M35)))=0),"Т",IF(AND(N(Оборудование!J35)&gt;0,ISNUMBER(Оборудование!L35),((Год*12+2)-(YEAR(Оборудование!L35)*12+MONTH(Оборудование!L35)))&gt;0,MOD(((Год*12+2)-(YEAR(Оборудование!L35)*12+MONTH(Оборудование!L35))),MAX(1,N(Оборудование!J35)))=0),"ТО",""))))</f>
        <v/>
      </c>
      <c r="D35">
        <f>IF(Оборудование!$B35="","",IF(AND(N(Оборудование!P35)&gt;0,ISNUMBER(Оборудование!R35),((Год*12+3)-(YEAR(Оборудование!R35)*12+MONTH(Оборудование!R35)))&gt;0,MOD(((Год*12+3)-(YEAR(Оборудование!R35)*12+MONTH(Оборудование!R35))),MAX(1,N(Оборудование!P35)))=0),"К",IF(AND(N(Оборудование!M35)&gt;0,ISNUMBER(Оборудование!O35),((Год*12+3)-(YEAR(Оборудование!O35)*12+MONTH(Оборудование!O35)))&gt;0,MOD(((Год*12+3)-(YEAR(Оборудование!O35)*12+MONTH(Оборудование!O35))),MAX(1,N(Оборудование!M35)))=0),"Т",IF(AND(N(Оборудование!J35)&gt;0,ISNUMBER(Оборудование!L35),((Год*12+3)-(YEAR(Оборудование!L35)*12+MONTH(Оборудование!L35)))&gt;0,MOD(((Год*12+3)-(YEAR(Оборудование!L35)*12+MONTH(Оборудование!L35))),MAX(1,N(Оборудование!J35)))=0),"ТО",""))))</f>
        <v/>
      </c>
      <c r="E35">
        <f>IF(Оборудование!$B35="","",IF(AND(N(Оборудование!P35)&gt;0,ISNUMBER(Оборудование!R35),((Год*12+4)-(YEAR(Оборудование!R35)*12+MONTH(Оборудование!R35)))&gt;0,MOD(((Год*12+4)-(YEAR(Оборудование!R35)*12+MONTH(Оборудование!R35))),MAX(1,N(Оборудование!P35)))=0),"К",IF(AND(N(Оборудование!M35)&gt;0,ISNUMBER(Оборудование!O35),((Год*12+4)-(YEAR(Оборудование!O35)*12+MONTH(Оборудование!O35)))&gt;0,MOD(((Год*12+4)-(YEAR(Оборудование!O35)*12+MONTH(Оборудование!O35))),MAX(1,N(Оборудование!M35)))=0),"Т",IF(AND(N(Оборудование!J35)&gt;0,ISNUMBER(Оборудование!L35),((Год*12+4)-(YEAR(Оборудование!L35)*12+MONTH(Оборудование!L35)))&gt;0,MOD(((Год*12+4)-(YEAR(Оборудование!L35)*12+MONTH(Оборудование!L35))),MAX(1,N(Оборудование!J35)))=0),"ТО",""))))</f>
        <v/>
      </c>
      <c r="F35">
        <f>IF(Оборудование!$B35="","",IF(AND(N(Оборудование!P35)&gt;0,ISNUMBER(Оборудование!R35),((Год*12+5)-(YEAR(Оборудование!R35)*12+MONTH(Оборудование!R35)))&gt;0,MOD(((Год*12+5)-(YEAR(Оборудование!R35)*12+MONTH(Оборудование!R35))),MAX(1,N(Оборудование!P35)))=0),"К",IF(AND(N(Оборудование!M35)&gt;0,ISNUMBER(Оборудование!O35),((Год*12+5)-(YEAR(Оборудование!O35)*12+MONTH(Оборудование!O35)))&gt;0,MOD(((Год*12+5)-(YEAR(Оборудование!O35)*12+MONTH(Оборудование!O35))),MAX(1,N(Оборудование!M35)))=0),"Т",IF(AND(N(Оборудование!J35)&gt;0,ISNUMBER(Оборудование!L35),((Год*12+5)-(YEAR(Оборудование!L35)*12+MONTH(Оборудование!L35)))&gt;0,MOD(((Год*12+5)-(YEAR(Оборудование!L35)*12+MONTH(Оборудование!L35))),MAX(1,N(Оборудование!J35)))=0),"ТО",""))))</f>
        <v/>
      </c>
      <c r="G35">
        <f>IF(Оборудование!$B35="","",IF(AND(N(Оборудование!P35)&gt;0,ISNUMBER(Оборудование!R35),((Год*12+6)-(YEAR(Оборудование!R35)*12+MONTH(Оборудование!R35)))&gt;0,MOD(((Год*12+6)-(YEAR(Оборудование!R35)*12+MONTH(Оборудование!R35))),MAX(1,N(Оборудование!P35)))=0),"К",IF(AND(N(Оборудование!M35)&gt;0,ISNUMBER(Оборудование!O35),((Год*12+6)-(YEAR(Оборудование!O35)*12+MONTH(Оборудование!O35)))&gt;0,MOD(((Год*12+6)-(YEAR(Оборудование!O35)*12+MONTH(Оборудование!O35))),MAX(1,N(Оборудование!M35)))=0),"Т",IF(AND(N(Оборудование!J35)&gt;0,ISNUMBER(Оборудование!L35),((Год*12+6)-(YEAR(Оборудование!L35)*12+MONTH(Оборудование!L35)))&gt;0,MOD(((Год*12+6)-(YEAR(Оборудование!L35)*12+MONTH(Оборудование!L35))),MAX(1,N(Оборудование!J35)))=0),"ТО",""))))</f>
        <v/>
      </c>
      <c r="H35">
        <f>IF(Оборудование!$B35="","",IF(AND(N(Оборудование!P35)&gt;0,ISNUMBER(Оборудование!R35),((Год*12+7)-(YEAR(Оборудование!R35)*12+MONTH(Оборудование!R35)))&gt;0,MOD(((Год*12+7)-(YEAR(Оборудование!R35)*12+MONTH(Оборудование!R35))),MAX(1,N(Оборудование!P35)))=0),"К",IF(AND(N(Оборудование!M35)&gt;0,ISNUMBER(Оборудование!O35),((Год*12+7)-(YEAR(Оборудование!O35)*12+MONTH(Оборудование!O35)))&gt;0,MOD(((Год*12+7)-(YEAR(Оборудование!O35)*12+MONTH(Оборудование!O35))),MAX(1,N(Оборудование!M35)))=0),"Т",IF(AND(N(Оборудование!J35)&gt;0,ISNUMBER(Оборудование!L35),((Год*12+7)-(YEAR(Оборудование!L35)*12+MONTH(Оборудование!L35)))&gt;0,MOD(((Год*12+7)-(YEAR(Оборудование!L35)*12+MONTH(Оборудование!L35))),MAX(1,N(Оборудование!J35)))=0),"ТО",""))))</f>
        <v/>
      </c>
      <c r="I35">
        <f>IF(Оборудование!$B35="","",IF(AND(N(Оборудование!P35)&gt;0,ISNUMBER(Оборудование!R35),((Год*12+8)-(YEAR(Оборудование!R35)*12+MONTH(Оборудование!R35)))&gt;0,MOD(((Год*12+8)-(YEAR(Оборудование!R35)*12+MONTH(Оборудование!R35))),MAX(1,N(Оборудование!P35)))=0),"К",IF(AND(N(Оборудование!M35)&gt;0,ISNUMBER(Оборудование!O35),((Год*12+8)-(YEAR(Оборудование!O35)*12+MONTH(Оборудование!O35)))&gt;0,MOD(((Год*12+8)-(YEAR(Оборудование!O35)*12+MONTH(Оборудование!O35))),MAX(1,N(Оборудование!M35)))=0),"Т",IF(AND(N(Оборудование!J35)&gt;0,ISNUMBER(Оборудование!L35),((Год*12+8)-(YEAR(Оборудование!L35)*12+MONTH(Оборудование!L35)))&gt;0,MOD(((Год*12+8)-(YEAR(Оборудование!L35)*12+MONTH(Оборудование!L35))),MAX(1,N(Оборудование!J35)))=0),"ТО",""))))</f>
        <v/>
      </c>
      <c r="J35">
        <f>IF(Оборудование!$B35="","",IF(AND(N(Оборудование!P35)&gt;0,ISNUMBER(Оборудование!R35),((Год*12+9)-(YEAR(Оборудование!R35)*12+MONTH(Оборудование!R35)))&gt;0,MOD(((Год*12+9)-(YEAR(Оборудование!R35)*12+MONTH(Оборудование!R35))),MAX(1,N(Оборудование!P35)))=0),"К",IF(AND(N(Оборудование!M35)&gt;0,ISNUMBER(Оборудование!O35),((Год*12+9)-(YEAR(Оборудование!O35)*12+MONTH(Оборудование!O35)))&gt;0,MOD(((Год*12+9)-(YEAR(Оборудование!O35)*12+MONTH(Оборудование!O35))),MAX(1,N(Оборудование!M35)))=0),"Т",IF(AND(N(Оборудование!J35)&gt;0,ISNUMBER(Оборудование!L35),((Год*12+9)-(YEAR(Оборудование!L35)*12+MONTH(Оборудование!L35)))&gt;0,MOD(((Год*12+9)-(YEAR(Оборудование!L35)*12+MONTH(Оборудование!L35))),MAX(1,N(Оборудование!J35)))=0),"ТО",""))))</f>
        <v/>
      </c>
      <c r="K35">
        <f>IF(Оборудование!$B35="","",IF(AND(N(Оборудование!P35)&gt;0,ISNUMBER(Оборудование!R35),((Год*12+10)-(YEAR(Оборудование!R35)*12+MONTH(Оборудование!R35)))&gt;0,MOD(((Год*12+10)-(YEAR(Оборудование!R35)*12+MONTH(Оборудование!R35))),MAX(1,N(Оборудование!P35)))=0),"К",IF(AND(N(Оборудование!M35)&gt;0,ISNUMBER(Оборудование!O35),((Год*12+10)-(YEAR(Оборудование!O35)*12+MONTH(Оборудование!O35)))&gt;0,MOD(((Год*12+10)-(YEAR(Оборудование!O35)*12+MONTH(Оборудование!O35))),MAX(1,N(Оборудование!M35)))=0),"Т",IF(AND(N(Оборудование!J35)&gt;0,ISNUMBER(Оборудование!L35),((Год*12+10)-(YEAR(Оборудование!L35)*12+MONTH(Оборудование!L35)))&gt;0,MOD(((Год*12+10)-(YEAR(Оборудование!L35)*12+MONTH(Оборудование!L35))),MAX(1,N(Оборудование!J35)))=0),"ТО",""))))</f>
        <v/>
      </c>
      <c r="L35">
        <f>IF(Оборудование!$B35="","",IF(AND(N(Оборудование!P35)&gt;0,ISNUMBER(Оборудование!R35),((Год*12+11)-(YEAR(Оборудование!R35)*12+MONTH(Оборудование!R35)))&gt;0,MOD(((Год*12+11)-(YEAR(Оборудование!R35)*12+MONTH(Оборудование!R35))),MAX(1,N(Оборудование!P35)))=0),"К",IF(AND(N(Оборудование!M35)&gt;0,ISNUMBER(Оборудование!O35),((Год*12+11)-(YEAR(Оборудование!O35)*12+MONTH(Оборудование!O35)))&gt;0,MOD(((Год*12+11)-(YEAR(Оборудование!O35)*12+MONTH(Оборудование!O35))),MAX(1,N(Оборудование!M35)))=0),"Т",IF(AND(N(Оборудование!J35)&gt;0,ISNUMBER(Оборудование!L35),((Год*12+11)-(YEAR(Оборудование!L35)*12+MONTH(Оборудование!L35)))&gt;0,MOD(((Год*12+11)-(YEAR(Оборудование!L35)*12+MONTH(Оборудование!L35))),MAX(1,N(Оборудование!J35)))=0),"ТО",""))))</f>
        <v/>
      </c>
      <c r="M35">
        <f>IF(Оборудование!$B35="","",IF(AND(N(Оборудование!P35)&gt;0,ISNUMBER(Оборудование!R35),((Год*12+12)-(YEAR(Оборудование!R35)*12+MONTH(Оборудование!R35)))&gt;0,MOD(((Год*12+12)-(YEAR(Оборудование!R35)*12+MONTH(Оборудование!R35))),MAX(1,N(Оборудование!P35)))=0),"К",IF(AND(N(Оборудование!M35)&gt;0,ISNUMBER(Оборудование!O35),((Год*12+12)-(YEAR(Оборудование!O35)*12+MONTH(Оборудование!O35)))&gt;0,MOD(((Год*12+12)-(YEAR(Оборудование!O35)*12+MONTH(Оборудование!O35))),MAX(1,N(Оборудование!M35)))=0),"Т",IF(AND(N(Оборудование!J35)&gt;0,ISNUMBER(Оборудование!L35),((Год*12+12)-(YEAR(Оборудование!L35)*12+MONTH(Оборудование!L35)))&gt;0,MOD(((Год*12+12)-(YEAR(Оборудование!L35)*12+MONTH(Оборудование!L35))),MAX(1,N(Оборудование!J35)))=0),"ТО",""))))</f>
        <v/>
      </c>
      <c r="O35">
        <f>IF(B35="",0,IF(B35="К",N(Оборудование!$Q35),IF(B35="Т",N(Оборудование!$N35),N(Оборудование!$K35))))</f>
        <v/>
      </c>
      <c r="P35">
        <f>IF(C35="",0,IF(C35="К",N(Оборудование!$Q35),IF(C35="Т",N(Оборудование!$N35),N(Оборудование!$K35))))</f>
        <v/>
      </c>
      <c r="Q35">
        <f>IF(D35="",0,IF(D35="К",N(Оборудование!$Q35),IF(D35="Т",N(Оборудование!$N35),N(Оборудование!$K35))))</f>
        <v/>
      </c>
      <c r="R35">
        <f>IF(E35="",0,IF(E35="К",N(Оборудование!$Q35),IF(E35="Т",N(Оборудование!$N35),N(Оборудование!$K35))))</f>
        <v/>
      </c>
      <c r="S35">
        <f>IF(F35="",0,IF(F35="К",N(Оборудование!$Q35),IF(F35="Т",N(Оборудование!$N35),N(Оборудование!$K35))))</f>
        <v/>
      </c>
      <c r="T35">
        <f>IF(G35="",0,IF(G35="К",N(Оборудование!$Q35),IF(G35="Т",N(Оборудование!$N35),N(Оборудование!$K35))))</f>
        <v/>
      </c>
      <c r="U35">
        <f>IF(H35="",0,IF(H35="К",N(Оборудование!$Q35),IF(H35="Т",N(Оборудование!$N35),N(Оборудование!$K35))))</f>
        <v/>
      </c>
      <c r="V35">
        <f>IF(I35="",0,IF(I35="К",N(Оборудование!$Q35),IF(I35="Т",N(Оборудование!$N35),N(Оборудование!$K35))))</f>
        <v/>
      </c>
      <c r="W35">
        <f>IF(J35="",0,IF(J35="К",N(Оборудование!$Q35),IF(J35="Т",N(Оборудование!$N35),N(Оборудование!$K35))))</f>
        <v/>
      </c>
      <c r="X35">
        <f>IF(K35="",0,IF(K35="К",N(Оборудование!$Q35),IF(K35="Т",N(Оборудование!$N35),N(Оборудование!$K35))))</f>
        <v/>
      </c>
      <c r="Y35">
        <f>IF(L35="",0,IF(L35="К",N(Оборудование!$Q35),IF(L35="Т",N(Оборудование!$N35),N(Оборудование!$K35))))</f>
        <v/>
      </c>
      <c r="Z35">
        <f>IF(M35="",0,IF(M35="К",N(Оборудование!$Q35),IF(M35="Т",N(Оборудование!$N35),N(Оборудование!$K35))))</f>
        <v/>
      </c>
      <c r="AB35">
        <f>IF(B35="","",IF(COUNTIF('Журнал выполнения'!$H$6:$H$405,$A35&amp;"|"&amp;TEXT(DATE(Год,1,1),"YYYYMM"))&gt;0,"В",IF(EOMONTH(DATE(Год,1,1),0)&lt;ОтчДата,"Х","П")))</f>
        <v/>
      </c>
      <c r="AC35">
        <f>IF(C35="","",IF(COUNTIF('Журнал выполнения'!$H$6:$H$405,$A35&amp;"|"&amp;TEXT(DATE(Год,2,1),"YYYYMM"))&gt;0,"В",IF(EOMONTH(DATE(Год,2,1),0)&lt;ОтчДата,"Х","П")))</f>
        <v/>
      </c>
      <c r="AD35">
        <f>IF(D35="","",IF(COUNTIF('Журнал выполнения'!$H$6:$H$405,$A35&amp;"|"&amp;TEXT(DATE(Год,3,1),"YYYYMM"))&gt;0,"В",IF(EOMONTH(DATE(Год,3,1),0)&lt;ОтчДата,"Х","П")))</f>
        <v/>
      </c>
      <c r="AE35">
        <f>IF(E35="","",IF(COUNTIF('Журнал выполнения'!$H$6:$H$405,$A35&amp;"|"&amp;TEXT(DATE(Год,4,1),"YYYYMM"))&gt;0,"В",IF(EOMONTH(DATE(Год,4,1),0)&lt;ОтчДата,"Х","П")))</f>
        <v/>
      </c>
      <c r="AF35">
        <f>IF(F35="","",IF(COUNTIF('Журнал выполнения'!$H$6:$H$405,$A35&amp;"|"&amp;TEXT(DATE(Год,5,1),"YYYYMM"))&gt;0,"В",IF(EOMONTH(DATE(Год,5,1),0)&lt;ОтчДата,"Х","П")))</f>
        <v/>
      </c>
      <c r="AG35">
        <f>IF(G35="","",IF(COUNTIF('Журнал выполнения'!$H$6:$H$405,$A35&amp;"|"&amp;TEXT(DATE(Год,6,1),"YYYYMM"))&gt;0,"В",IF(EOMONTH(DATE(Год,6,1),0)&lt;ОтчДата,"Х","П")))</f>
        <v/>
      </c>
      <c r="AH35">
        <f>IF(H35="","",IF(COUNTIF('Журнал выполнения'!$H$6:$H$405,$A35&amp;"|"&amp;TEXT(DATE(Год,7,1),"YYYYMM"))&gt;0,"В",IF(EOMONTH(DATE(Год,7,1),0)&lt;ОтчДата,"Х","П")))</f>
        <v/>
      </c>
      <c r="AI35">
        <f>IF(I35="","",IF(COUNTIF('Журнал выполнения'!$H$6:$H$405,$A35&amp;"|"&amp;TEXT(DATE(Год,8,1),"YYYYMM"))&gt;0,"В",IF(EOMONTH(DATE(Год,8,1),0)&lt;ОтчДата,"Х","П")))</f>
        <v/>
      </c>
      <c r="AJ35">
        <f>IF(J35="","",IF(COUNTIF('Журнал выполнения'!$H$6:$H$405,$A35&amp;"|"&amp;TEXT(DATE(Год,9,1),"YYYYMM"))&gt;0,"В",IF(EOMONTH(DATE(Год,9,1),0)&lt;ОтчДата,"Х","П")))</f>
        <v/>
      </c>
      <c r="AK35">
        <f>IF(K35="","",IF(COUNTIF('Журнал выполнения'!$H$6:$H$405,$A35&amp;"|"&amp;TEXT(DATE(Год,10,1),"YYYYMM"))&gt;0,"В",IF(EOMONTH(DATE(Год,10,1),0)&lt;ОтчДата,"Х","П")))</f>
        <v/>
      </c>
      <c r="AL35">
        <f>IF(L35="","",IF(COUNTIF('Журнал выполнения'!$H$6:$H$405,$A35&amp;"|"&amp;TEXT(DATE(Год,11,1),"YYYYMM"))&gt;0,"В",IF(EOMONTH(DATE(Год,11,1),0)&lt;ОтчДата,"Х","П")))</f>
        <v/>
      </c>
      <c r="AM35">
        <f>IF(M35="","",IF(COUNTIF('Журнал выполнения'!$H$6:$H$405,$A35&amp;"|"&amp;TEXT(DATE(Год,12,1),"YYYYMM"))&gt;0,"В",IF(EOMONTH(DATE(Год,12,1),0)&lt;ОтчДата,"Х","П")))</f>
        <v/>
      </c>
    </row>
    <row r="36">
      <c r="A36">
        <f>Оборудование!A36</f>
        <v/>
      </c>
      <c r="B36">
        <f>IF(Оборудование!$B36="","",IF(AND(N(Оборудование!P36)&gt;0,ISNUMBER(Оборудование!R36),((Год*12+1)-(YEAR(Оборудование!R36)*12+MONTH(Оборудование!R36)))&gt;0,MOD(((Год*12+1)-(YEAR(Оборудование!R36)*12+MONTH(Оборудование!R36))),MAX(1,N(Оборудование!P36)))=0),"К",IF(AND(N(Оборудование!M36)&gt;0,ISNUMBER(Оборудование!O36),((Год*12+1)-(YEAR(Оборудование!O36)*12+MONTH(Оборудование!O36)))&gt;0,MOD(((Год*12+1)-(YEAR(Оборудование!O36)*12+MONTH(Оборудование!O36))),MAX(1,N(Оборудование!M36)))=0),"Т",IF(AND(N(Оборудование!J36)&gt;0,ISNUMBER(Оборудование!L36),((Год*12+1)-(YEAR(Оборудование!L36)*12+MONTH(Оборудование!L36)))&gt;0,MOD(((Год*12+1)-(YEAR(Оборудование!L36)*12+MONTH(Оборудование!L36))),MAX(1,N(Оборудование!J36)))=0),"ТО",""))))</f>
        <v/>
      </c>
      <c r="C36">
        <f>IF(Оборудование!$B36="","",IF(AND(N(Оборудование!P36)&gt;0,ISNUMBER(Оборудование!R36),((Год*12+2)-(YEAR(Оборудование!R36)*12+MONTH(Оборудование!R36)))&gt;0,MOD(((Год*12+2)-(YEAR(Оборудование!R36)*12+MONTH(Оборудование!R36))),MAX(1,N(Оборудование!P36)))=0),"К",IF(AND(N(Оборудование!M36)&gt;0,ISNUMBER(Оборудование!O36),((Год*12+2)-(YEAR(Оборудование!O36)*12+MONTH(Оборудование!O36)))&gt;0,MOD(((Год*12+2)-(YEAR(Оборудование!O36)*12+MONTH(Оборудование!O36))),MAX(1,N(Оборудование!M36)))=0),"Т",IF(AND(N(Оборудование!J36)&gt;0,ISNUMBER(Оборудование!L36),((Год*12+2)-(YEAR(Оборудование!L36)*12+MONTH(Оборудование!L36)))&gt;0,MOD(((Год*12+2)-(YEAR(Оборудование!L36)*12+MONTH(Оборудование!L36))),MAX(1,N(Оборудование!J36)))=0),"ТО",""))))</f>
        <v/>
      </c>
      <c r="D36">
        <f>IF(Оборудование!$B36="","",IF(AND(N(Оборудование!P36)&gt;0,ISNUMBER(Оборудование!R36),((Год*12+3)-(YEAR(Оборудование!R36)*12+MONTH(Оборудование!R36)))&gt;0,MOD(((Год*12+3)-(YEAR(Оборудование!R36)*12+MONTH(Оборудование!R36))),MAX(1,N(Оборудование!P36)))=0),"К",IF(AND(N(Оборудование!M36)&gt;0,ISNUMBER(Оборудование!O36),((Год*12+3)-(YEAR(Оборудование!O36)*12+MONTH(Оборудование!O36)))&gt;0,MOD(((Год*12+3)-(YEAR(Оборудование!O36)*12+MONTH(Оборудование!O36))),MAX(1,N(Оборудование!M36)))=0),"Т",IF(AND(N(Оборудование!J36)&gt;0,ISNUMBER(Оборудование!L36),((Год*12+3)-(YEAR(Оборудование!L36)*12+MONTH(Оборудование!L36)))&gt;0,MOD(((Год*12+3)-(YEAR(Оборудование!L36)*12+MONTH(Оборудование!L36))),MAX(1,N(Оборудование!J36)))=0),"ТО",""))))</f>
        <v/>
      </c>
      <c r="E36">
        <f>IF(Оборудование!$B36="","",IF(AND(N(Оборудование!P36)&gt;0,ISNUMBER(Оборудование!R36),((Год*12+4)-(YEAR(Оборудование!R36)*12+MONTH(Оборудование!R36)))&gt;0,MOD(((Год*12+4)-(YEAR(Оборудование!R36)*12+MONTH(Оборудование!R36))),MAX(1,N(Оборудование!P36)))=0),"К",IF(AND(N(Оборудование!M36)&gt;0,ISNUMBER(Оборудование!O36),((Год*12+4)-(YEAR(Оборудование!O36)*12+MONTH(Оборудование!O36)))&gt;0,MOD(((Год*12+4)-(YEAR(Оборудование!O36)*12+MONTH(Оборудование!O36))),MAX(1,N(Оборудование!M36)))=0),"Т",IF(AND(N(Оборудование!J36)&gt;0,ISNUMBER(Оборудование!L36),((Год*12+4)-(YEAR(Оборудование!L36)*12+MONTH(Оборудование!L36)))&gt;0,MOD(((Год*12+4)-(YEAR(Оборудование!L36)*12+MONTH(Оборудование!L36))),MAX(1,N(Оборудование!J36)))=0),"ТО",""))))</f>
        <v/>
      </c>
      <c r="F36">
        <f>IF(Оборудование!$B36="","",IF(AND(N(Оборудование!P36)&gt;0,ISNUMBER(Оборудование!R36),((Год*12+5)-(YEAR(Оборудование!R36)*12+MONTH(Оборудование!R36)))&gt;0,MOD(((Год*12+5)-(YEAR(Оборудование!R36)*12+MONTH(Оборудование!R36))),MAX(1,N(Оборудование!P36)))=0),"К",IF(AND(N(Оборудование!M36)&gt;0,ISNUMBER(Оборудование!O36),((Год*12+5)-(YEAR(Оборудование!O36)*12+MONTH(Оборудование!O36)))&gt;0,MOD(((Год*12+5)-(YEAR(Оборудование!O36)*12+MONTH(Оборудование!O36))),MAX(1,N(Оборудование!M36)))=0),"Т",IF(AND(N(Оборудование!J36)&gt;0,ISNUMBER(Оборудование!L36),((Год*12+5)-(YEAR(Оборудование!L36)*12+MONTH(Оборудование!L36)))&gt;0,MOD(((Год*12+5)-(YEAR(Оборудование!L36)*12+MONTH(Оборудование!L36))),MAX(1,N(Оборудование!J36)))=0),"ТО",""))))</f>
        <v/>
      </c>
      <c r="G36">
        <f>IF(Оборудование!$B36="","",IF(AND(N(Оборудование!P36)&gt;0,ISNUMBER(Оборудование!R36),((Год*12+6)-(YEAR(Оборудование!R36)*12+MONTH(Оборудование!R36)))&gt;0,MOD(((Год*12+6)-(YEAR(Оборудование!R36)*12+MONTH(Оборудование!R36))),MAX(1,N(Оборудование!P36)))=0),"К",IF(AND(N(Оборудование!M36)&gt;0,ISNUMBER(Оборудование!O36),((Год*12+6)-(YEAR(Оборудование!O36)*12+MONTH(Оборудование!O36)))&gt;0,MOD(((Год*12+6)-(YEAR(Оборудование!O36)*12+MONTH(Оборудование!O36))),MAX(1,N(Оборудование!M36)))=0),"Т",IF(AND(N(Оборудование!J36)&gt;0,ISNUMBER(Оборудование!L36),((Год*12+6)-(YEAR(Оборудование!L36)*12+MONTH(Оборудование!L36)))&gt;0,MOD(((Год*12+6)-(YEAR(Оборудование!L36)*12+MONTH(Оборудование!L36))),MAX(1,N(Оборудование!J36)))=0),"ТО",""))))</f>
        <v/>
      </c>
      <c r="H36">
        <f>IF(Оборудование!$B36="","",IF(AND(N(Оборудование!P36)&gt;0,ISNUMBER(Оборудование!R36),((Год*12+7)-(YEAR(Оборудование!R36)*12+MONTH(Оборудование!R36)))&gt;0,MOD(((Год*12+7)-(YEAR(Оборудование!R36)*12+MONTH(Оборудование!R36))),MAX(1,N(Оборудование!P36)))=0),"К",IF(AND(N(Оборудование!M36)&gt;0,ISNUMBER(Оборудование!O36),((Год*12+7)-(YEAR(Оборудование!O36)*12+MONTH(Оборудование!O36)))&gt;0,MOD(((Год*12+7)-(YEAR(Оборудование!O36)*12+MONTH(Оборудование!O36))),MAX(1,N(Оборудование!M36)))=0),"Т",IF(AND(N(Оборудование!J36)&gt;0,ISNUMBER(Оборудование!L36),((Год*12+7)-(YEAR(Оборудование!L36)*12+MONTH(Оборудование!L36)))&gt;0,MOD(((Год*12+7)-(YEAR(Оборудование!L36)*12+MONTH(Оборудование!L36))),MAX(1,N(Оборудование!J36)))=0),"ТО",""))))</f>
        <v/>
      </c>
      <c r="I36">
        <f>IF(Оборудование!$B36="","",IF(AND(N(Оборудование!P36)&gt;0,ISNUMBER(Оборудование!R36),((Год*12+8)-(YEAR(Оборудование!R36)*12+MONTH(Оборудование!R36)))&gt;0,MOD(((Год*12+8)-(YEAR(Оборудование!R36)*12+MONTH(Оборудование!R36))),MAX(1,N(Оборудование!P36)))=0),"К",IF(AND(N(Оборудование!M36)&gt;0,ISNUMBER(Оборудование!O36),((Год*12+8)-(YEAR(Оборудование!O36)*12+MONTH(Оборудование!O36)))&gt;0,MOD(((Год*12+8)-(YEAR(Оборудование!O36)*12+MONTH(Оборудование!O36))),MAX(1,N(Оборудование!M36)))=0),"Т",IF(AND(N(Оборудование!J36)&gt;0,ISNUMBER(Оборудование!L36),((Год*12+8)-(YEAR(Оборудование!L36)*12+MONTH(Оборудование!L36)))&gt;0,MOD(((Год*12+8)-(YEAR(Оборудование!L36)*12+MONTH(Оборудование!L36))),MAX(1,N(Оборудование!J36)))=0),"ТО",""))))</f>
        <v/>
      </c>
      <c r="J36">
        <f>IF(Оборудование!$B36="","",IF(AND(N(Оборудование!P36)&gt;0,ISNUMBER(Оборудование!R36),((Год*12+9)-(YEAR(Оборудование!R36)*12+MONTH(Оборудование!R36)))&gt;0,MOD(((Год*12+9)-(YEAR(Оборудование!R36)*12+MONTH(Оборудование!R36))),MAX(1,N(Оборудование!P36)))=0),"К",IF(AND(N(Оборудование!M36)&gt;0,ISNUMBER(Оборудование!O36),((Год*12+9)-(YEAR(Оборудование!O36)*12+MONTH(Оборудование!O36)))&gt;0,MOD(((Год*12+9)-(YEAR(Оборудование!O36)*12+MONTH(Оборудование!O36))),MAX(1,N(Оборудование!M36)))=0),"Т",IF(AND(N(Оборудование!J36)&gt;0,ISNUMBER(Оборудование!L36),((Год*12+9)-(YEAR(Оборудование!L36)*12+MONTH(Оборудование!L36)))&gt;0,MOD(((Год*12+9)-(YEAR(Оборудование!L36)*12+MONTH(Оборудование!L36))),MAX(1,N(Оборудование!J36)))=0),"ТО",""))))</f>
        <v/>
      </c>
      <c r="K36">
        <f>IF(Оборудование!$B36="","",IF(AND(N(Оборудование!P36)&gt;0,ISNUMBER(Оборудование!R36),((Год*12+10)-(YEAR(Оборудование!R36)*12+MONTH(Оборудование!R36)))&gt;0,MOD(((Год*12+10)-(YEAR(Оборудование!R36)*12+MONTH(Оборудование!R36))),MAX(1,N(Оборудование!P36)))=0),"К",IF(AND(N(Оборудование!M36)&gt;0,ISNUMBER(Оборудование!O36),((Год*12+10)-(YEAR(Оборудование!O36)*12+MONTH(Оборудование!O36)))&gt;0,MOD(((Год*12+10)-(YEAR(Оборудование!O36)*12+MONTH(Оборудование!O36))),MAX(1,N(Оборудование!M36)))=0),"Т",IF(AND(N(Оборудование!J36)&gt;0,ISNUMBER(Оборудование!L36),((Год*12+10)-(YEAR(Оборудование!L36)*12+MONTH(Оборудование!L36)))&gt;0,MOD(((Год*12+10)-(YEAR(Оборудование!L36)*12+MONTH(Оборудование!L36))),MAX(1,N(Оборудование!J36)))=0),"ТО",""))))</f>
        <v/>
      </c>
      <c r="L36">
        <f>IF(Оборудование!$B36="","",IF(AND(N(Оборудование!P36)&gt;0,ISNUMBER(Оборудование!R36),((Год*12+11)-(YEAR(Оборудование!R36)*12+MONTH(Оборудование!R36)))&gt;0,MOD(((Год*12+11)-(YEAR(Оборудование!R36)*12+MONTH(Оборудование!R36))),MAX(1,N(Оборудование!P36)))=0),"К",IF(AND(N(Оборудование!M36)&gt;0,ISNUMBER(Оборудование!O36),((Год*12+11)-(YEAR(Оборудование!O36)*12+MONTH(Оборудование!O36)))&gt;0,MOD(((Год*12+11)-(YEAR(Оборудование!O36)*12+MONTH(Оборудование!O36))),MAX(1,N(Оборудование!M36)))=0),"Т",IF(AND(N(Оборудование!J36)&gt;0,ISNUMBER(Оборудование!L36),((Год*12+11)-(YEAR(Оборудование!L36)*12+MONTH(Оборудование!L36)))&gt;0,MOD(((Год*12+11)-(YEAR(Оборудование!L36)*12+MONTH(Оборудование!L36))),MAX(1,N(Оборудование!J36)))=0),"ТО",""))))</f>
        <v/>
      </c>
      <c r="M36">
        <f>IF(Оборудование!$B36="","",IF(AND(N(Оборудование!P36)&gt;0,ISNUMBER(Оборудование!R36),((Год*12+12)-(YEAR(Оборудование!R36)*12+MONTH(Оборудование!R36)))&gt;0,MOD(((Год*12+12)-(YEAR(Оборудование!R36)*12+MONTH(Оборудование!R36))),MAX(1,N(Оборудование!P36)))=0),"К",IF(AND(N(Оборудование!M36)&gt;0,ISNUMBER(Оборудование!O36),((Год*12+12)-(YEAR(Оборудование!O36)*12+MONTH(Оборудование!O36)))&gt;0,MOD(((Год*12+12)-(YEAR(Оборудование!O36)*12+MONTH(Оборудование!O36))),MAX(1,N(Оборудование!M36)))=0),"Т",IF(AND(N(Оборудование!J36)&gt;0,ISNUMBER(Оборудование!L36),((Год*12+12)-(YEAR(Оборудование!L36)*12+MONTH(Оборудование!L36)))&gt;0,MOD(((Год*12+12)-(YEAR(Оборудование!L36)*12+MONTH(Оборудование!L36))),MAX(1,N(Оборудование!J36)))=0),"ТО",""))))</f>
        <v/>
      </c>
      <c r="O36">
        <f>IF(B36="",0,IF(B36="К",N(Оборудование!$Q36),IF(B36="Т",N(Оборудование!$N36),N(Оборудование!$K36))))</f>
        <v/>
      </c>
      <c r="P36">
        <f>IF(C36="",0,IF(C36="К",N(Оборудование!$Q36),IF(C36="Т",N(Оборудование!$N36),N(Оборудование!$K36))))</f>
        <v/>
      </c>
      <c r="Q36">
        <f>IF(D36="",0,IF(D36="К",N(Оборудование!$Q36),IF(D36="Т",N(Оборудование!$N36),N(Оборудование!$K36))))</f>
        <v/>
      </c>
      <c r="R36">
        <f>IF(E36="",0,IF(E36="К",N(Оборудование!$Q36),IF(E36="Т",N(Оборудование!$N36),N(Оборудование!$K36))))</f>
        <v/>
      </c>
      <c r="S36">
        <f>IF(F36="",0,IF(F36="К",N(Оборудование!$Q36),IF(F36="Т",N(Оборудование!$N36),N(Оборудование!$K36))))</f>
        <v/>
      </c>
      <c r="T36">
        <f>IF(G36="",0,IF(G36="К",N(Оборудование!$Q36),IF(G36="Т",N(Оборудование!$N36),N(Оборудование!$K36))))</f>
        <v/>
      </c>
      <c r="U36">
        <f>IF(H36="",0,IF(H36="К",N(Оборудование!$Q36),IF(H36="Т",N(Оборудование!$N36),N(Оборудование!$K36))))</f>
        <v/>
      </c>
      <c r="V36">
        <f>IF(I36="",0,IF(I36="К",N(Оборудование!$Q36),IF(I36="Т",N(Оборудование!$N36),N(Оборудование!$K36))))</f>
        <v/>
      </c>
      <c r="W36">
        <f>IF(J36="",0,IF(J36="К",N(Оборудование!$Q36),IF(J36="Т",N(Оборудование!$N36),N(Оборудование!$K36))))</f>
        <v/>
      </c>
      <c r="X36">
        <f>IF(K36="",0,IF(K36="К",N(Оборудование!$Q36),IF(K36="Т",N(Оборудование!$N36),N(Оборудование!$K36))))</f>
        <v/>
      </c>
      <c r="Y36">
        <f>IF(L36="",0,IF(L36="К",N(Оборудование!$Q36),IF(L36="Т",N(Оборудование!$N36),N(Оборудование!$K36))))</f>
        <v/>
      </c>
      <c r="Z36">
        <f>IF(M36="",0,IF(M36="К",N(Оборудование!$Q36),IF(M36="Т",N(Оборудование!$N36),N(Оборудование!$K36))))</f>
        <v/>
      </c>
      <c r="AB36">
        <f>IF(B36="","",IF(COUNTIF('Журнал выполнения'!$H$6:$H$405,$A36&amp;"|"&amp;TEXT(DATE(Год,1,1),"YYYYMM"))&gt;0,"В",IF(EOMONTH(DATE(Год,1,1),0)&lt;ОтчДата,"Х","П")))</f>
        <v/>
      </c>
      <c r="AC36">
        <f>IF(C36="","",IF(COUNTIF('Журнал выполнения'!$H$6:$H$405,$A36&amp;"|"&amp;TEXT(DATE(Год,2,1),"YYYYMM"))&gt;0,"В",IF(EOMONTH(DATE(Год,2,1),0)&lt;ОтчДата,"Х","П")))</f>
        <v/>
      </c>
      <c r="AD36">
        <f>IF(D36="","",IF(COUNTIF('Журнал выполнения'!$H$6:$H$405,$A36&amp;"|"&amp;TEXT(DATE(Год,3,1),"YYYYMM"))&gt;0,"В",IF(EOMONTH(DATE(Год,3,1),0)&lt;ОтчДата,"Х","П")))</f>
        <v/>
      </c>
      <c r="AE36">
        <f>IF(E36="","",IF(COUNTIF('Журнал выполнения'!$H$6:$H$405,$A36&amp;"|"&amp;TEXT(DATE(Год,4,1),"YYYYMM"))&gt;0,"В",IF(EOMONTH(DATE(Год,4,1),0)&lt;ОтчДата,"Х","П")))</f>
        <v/>
      </c>
      <c r="AF36">
        <f>IF(F36="","",IF(COUNTIF('Журнал выполнения'!$H$6:$H$405,$A36&amp;"|"&amp;TEXT(DATE(Год,5,1),"YYYYMM"))&gt;0,"В",IF(EOMONTH(DATE(Год,5,1),0)&lt;ОтчДата,"Х","П")))</f>
        <v/>
      </c>
      <c r="AG36">
        <f>IF(G36="","",IF(COUNTIF('Журнал выполнения'!$H$6:$H$405,$A36&amp;"|"&amp;TEXT(DATE(Год,6,1),"YYYYMM"))&gt;0,"В",IF(EOMONTH(DATE(Год,6,1),0)&lt;ОтчДата,"Х","П")))</f>
        <v/>
      </c>
      <c r="AH36">
        <f>IF(H36="","",IF(COUNTIF('Журнал выполнения'!$H$6:$H$405,$A36&amp;"|"&amp;TEXT(DATE(Год,7,1),"YYYYMM"))&gt;0,"В",IF(EOMONTH(DATE(Год,7,1),0)&lt;ОтчДата,"Х","П")))</f>
        <v/>
      </c>
      <c r="AI36">
        <f>IF(I36="","",IF(COUNTIF('Журнал выполнения'!$H$6:$H$405,$A36&amp;"|"&amp;TEXT(DATE(Год,8,1),"YYYYMM"))&gt;0,"В",IF(EOMONTH(DATE(Год,8,1),0)&lt;ОтчДата,"Х","П")))</f>
        <v/>
      </c>
      <c r="AJ36">
        <f>IF(J36="","",IF(COUNTIF('Журнал выполнения'!$H$6:$H$405,$A36&amp;"|"&amp;TEXT(DATE(Год,9,1),"YYYYMM"))&gt;0,"В",IF(EOMONTH(DATE(Год,9,1),0)&lt;ОтчДата,"Х","П")))</f>
        <v/>
      </c>
      <c r="AK36">
        <f>IF(K36="","",IF(COUNTIF('Журнал выполнения'!$H$6:$H$405,$A36&amp;"|"&amp;TEXT(DATE(Год,10,1),"YYYYMM"))&gt;0,"В",IF(EOMONTH(DATE(Год,10,1),0)&lt;ОтчДата,"Х","П")))</f>
        <v/>
      </c>
      <c r="AL36">
        <f>IF(L36="","",IF(COUNTIF('Журнал выполнения'!$H$6:$H$405,$A36&amp;"|"&amp;TEXT(DATE(Год,11,1),"YYYYMM"))&gt;0,"В",IF(EOMONTH(DATE(Год,11,1),0)&lt;ОтчДата,"Х","П")))</f>
        <v/>
      </c>
      <c r="AM36">
        <f>IF(M36="","",IF(COUNTIF('Журнал выполнения'!$H$6:$H$405,$A36&amp;"|"&amp;TEXT(DATE(Год,12,1),"YYYYMM"))&gt;0,"В",IF(EOMONTH(DATE(Год,12,1),0)&lt;ОтчДата,"Х","П")))</f>
        <v/>
      </c>
    </row>
    <row r="37">
      <c r="A37">
        <f>Оборудование!A37</f>
        <v/>
      </c>
      <c r="B37">
        <f>IF(Оборудование!$B37="","",IF(AND(N(Оборудование!P37)&gt;0,ISNUMBER(Оборудование!R37),((Год*12+1)-(YEAR(Оборудование!R37)*12+MONTH(Оборудование!R37)))&gt;0,MOD(((Год*12+1)-(YEAR(Оборудование!R37)*12+MONTH(Оборудование!R37))),MAX(1,N(Оборудование!P37)))=0),"К",IF(AND(N(Оборудование!M37)&gt;0,ISNUMBER(Оборудование!O37),((Год*12+1)-(YEAR(Оборудование!O37)*12+MONTH(Оборудование!O37)))&gt;0,MOD(((Год*12+1)-(YEAR(Оборудование!O37)*12+MONTH(Оборудование!O37))),MAX(1,N(Оборудование!M37)))=0),"Т",IF(AND(N(Оборудование!J37)&gt;0,ISNUMBER(Оборудование!L37),((Год*12+1)-(YEAR(Оборудование!L37)*12+MONTH(Оборудование!L37)))&gt;0,MOD(((Год*12+1)-(YEAR(Оборудование!L37)*12+MONTH(Оборудование!L37))),MAX(1,N(Оборудование!J37)))=0),"ТО",""))))</f>
        <v/>
      </c>
      <c r="C37">
        <f>IF(Оборудование!$B37="","",IF(AND(N(Оборудование!P37)&gt;0,ISNUMBER(Оборудование!R37),((Год*12+2)-(YEAR(Оборудование!R37)*12+MONTH(Оборудование!R37)))&gt;0,MOD(((Год*12+2)-(YEAR(Оборудование!R37)*12+MONTH(Оборудование!R37))),MAX(1,N(Оборудование!P37)))=0),"К",IF(AND(N(Оборудование!M37)&gt;0,ISNUMBER(Оборудование!O37),((Год*12+2)-(YEAR(Оборудование!O37)*12+MONTH(Оборудование!O37)))&gt;0,MOD(((Год*12+2)-(YEAR(Оборудование!O37)*12+MONTH(Оборудование!O37))),MAX(1,N(Оборудование!M37)))=0),"Т",IF(AND(N(Оборудование!J37)&gt;0,ISNUMBER(Оборудование!L37),((Год*12+2)-(YEAR(Оборудование!L37)*12+MONTH(Оборудование!L37)))&gt;0,MOD(((Год*12+2)-(YEAR(Оборудование!L37)*12+MONTH(Оборудование!L37))),MAX(1,N(Оборудование!J37)))=0),"ТО",""))))</f>
        <v/>
      </c>
      <c r="D37">
        <f>IF(Оборудование!$B37="","",IF(AND(N(Оборудование!P37)&gt;0,ISNUMBER(Оборудование!R37),((Год*12+3)-(YEAR(Оборудование!R37)*12+MONTH(Оборудование!R37)))&gt;0,MOD(((Год*12+3)-(YEAR(Оборудование!R37)*12+MONTH(Оборудование!R37))),MAX(1,N(Оборудование!P37)))=0),"К",IF(AND(N(Оборудование!M37)&gt;0,ISNUMBER(Оборудование!O37),((Год*12+3)-(YEAR(Оборудование!O37)*12+MONTH(Оборудование!O37)))&gt;0,MOD(((Год*12+3)-(YEAR(Оборудование!O37)*12+MONTH(Оборудование!O37))),MAX(1,N(Оборудование!M37)))=0),"Т",IF(AND(N(Оборудование!J37)&gt;0,ISNUMBER(Оборудование!L37),((Год*12+3)-(YEAR(Оборудование!L37)*12+MONTH(Оборудование!L37)))&gt;0,MOD(((Год*12+3)-(YEAR(Оборудование!L37)*12+MONTH(Оборудование!L37))),MAX(1,N(Оборудование!J37)))=0),"ТО",""))))</f>
        <v/>
      </c>
      <c r="E37">
        <f>IF(Оборудование!$B37="","",IF(AND(N(Оборудование!P37)&gt;0,ISNUMBER(Оборудование!R37),((Год*12+4)-(YEAR(Оборудование!R37)*12+MONTH(Оборудование!R37)))&gt;0,MOD(((Год*12+4)-(YEAR(Оборудование!R37)*12+MONTH(Оборудование!R37))),MAX(1,N(Оборудование!P37)))=0),"К",IF(AND(N(Оборудование!M37)&gt;0,ISNUMBER(Оборудование!O37),((Год*12+4)-(YEAR(Оборудование!O37)*12+MONTH(Оборудование!O37)))&gt;0,MOD(((Год*12+4)-(YEAR(Оборудование!O37)*12+MONTH(Оборудование!O37))),MAX(1,N(Оборудование!M37)))=0),"Т",IF(AND(N(Оборудование!J37)&gt;0,ISNUMBER(Оборудование!L37),((Год*12+4)-(YEAR(Оборудование!L37)*12+MONTH(Оборудование!L37)))&gt;0,MOD(((Год*12+4)-(YEAR(Оборудование!L37)*12+MONTH(Оборудование!L37))),MAX(1,N(Оборудование!J37)))=0),"ТО",""))))</f>
        <v/>
      </c>
      <c r="F37">
        <f>IF(Оборудование!$B37="","",IF(AND(N(Оборудование!P37)&gt;0,ISNUMBER(Оборудование!R37),((Год*12+5)-(YEAR(Оборудование!R37)*12+MONTH(Оборудование!R37)))&gt;0,MOD(((Год*12+5)-(YEAR(Оборудование!R37)*12+MONTH(Оборудование!R37))),MAX(1,N(Оборудование!P37)))=0),"К",IF(AND(N(Оборудование!M37)&gt;0,ISNUMBER(Оборудование!O37),((Год*12+5)-(YEAR(Оборудование!O37)*12+MONTH(Оборудование!O37)))&gt;0,MOD(((Год*12+5)-(YEAR(Оборудование!O37)*12+MONTH(Оборудование!O37))),MAX(1,N(Оборудование!M37)))=0),"Т",IF(AND(N(Оборудование!J37)&gt;0,ISNUMBER(Оборудование!L37),((Год*12+5)-(YEAR(Оборудование!L37)*12+MONTH(Оборудование!L37)))&gt;0,MOD(((Год*12+5)-(YEAR(Оборудование!L37)*12+MONTH(Оборудование!L37))),MAX(1,N(Оборудование!J37)))=0),"ТО",""))))</f>
        <v/>
      </c>
      <c r="G37">
        <f>IF(Оборудование!$B37="","",IF(AND(N(Оборудование!P37)&gt;0,ISNUMBER(Оборудование!R37),((Год*12+6)-(YEAR(Оборудование!R37)*12+MONTH(Оборудование!R37)))&gt;0,MOD(((Год*12+6)-(YEAR(Оборудование!R37)*12+MONTH(Оборудование!R37))),MAX(1,N(Оборудование!P37)))=0),"К",IF(AND(N(Оборудование!M37)&gt;0,ISNUMBER(Оборудование!O37),((Год*12+6)-(YEAR(Оборудование!O37)*12+MONTH(Оборудование!O37)))&gt;0,MOD(((Год*12+6)-(YEAR(Оборудование!O37)*12+MONTH(Оборудование!O37))),MAX(1,N(Оборудование!M37)))=0),"Т",IF(AND(N(Оборудование!J37)&gt;0,ISNUMBER(Оборудование!L37),((Год*12+6)-(YEAR(Оборудование!L37)*12+MONTH(Оборудование!L37)))&gt;0,MOD(((Год*12+6)-(YEAR(Оборудование!L37)*12+MONTH(Оборудование!L37))),MAX(1,N(Оборудование!J37)))=0),"ТО",""))))</f>
        <v/>
      </c>
      <c r="H37">
        <f>IF(Оборудование!$B37="","",IF(AND(N(Оборудование!P37)&gt;0,ISNUMBER(Оборудование!R37),((Год*12+7)-(YEAR(Оборудование!R37)*12+MONTH(Оборудование!R37)))&gt;0,MOD(((Год*12+7)-(YEAR(Оборудование!R37)*12+MONTH(Оборудование!R37))),MAX(1,N(Оборудование!P37)))=0),"К",IF(AND(N(Оборудование!M37)&gt;0,ISNUMBER(Оборудование!O37),((Год*12+7)-(YEAR(Оборудование!O37)*12+MONTH(Оборудование!O37)))&gt;0,MOD(((Год*12+7)-(YEAR(Оборудование!O37)*12+MONTH(Оборудование!O37))),MAX(1,N(Оборудование!M37)))=0),"Т",IF(AND(N(Оборудование!J37)&gt;0,ISNUMBER(Оборудование!L37),((Год*12+7)-(YEAR(Оборудование!L37)*12+MONTH(Оборудование!L37)))&gt;0,MOD(((Год*12+7)-(YEAR(Оборудование!L37)*12+MONTH(Оборудование!L37))),MAX(1,N(Оборудование!J37)))=0),"ТО",""))))</f>
        <v/>
      </c>
      <c r="I37">
        <f>IF(Оборудование!$B37="","",IF(AND(N(Оборудование!P37)&gt;0,ISNUMBER(Оборудование!R37),((Год*12+8)-(YEAR(Оборудование!R37)*12+MONTH(Оборудование!R37)))&gt;0,MOD(((Год*12+8)-(YEAR(Оборудование!R37)*12+MONTH(Оборудование!R37))),MAX(1,N(Оборудование!P37)))=0),"К",IF(AND(N(Оборудование!M37)&gt;0,ISNUMBER(Оборудование!O37),((Год*12+8)-(YEAR(Оборудование!O37)*12+MONTH(Оборудование!O37)))&gt;0,MOD(((Год*12+8)-(YEAR(Оборудование!O37)*12+MONTH(Оборудование!O37))),MAX(1,N(Оборудование!M37)))=0),"Т",IF(AND(N(Оборудование!J37)&gt;0,ISNUMBER(Оборудование!L37),((Год*12+8)-(YEAR(Оборудование!L37)*12+MONTH(Оборудование!L37)))&gt;0,MOD(((Год*12+8)-(YEAR(Оборудование!L37)*12+MONTH(Оборудование!L37))),MAX(1,N(Оборудование!J37)))=0),"ТО",""))))</f>
        <v/>
      </c>
      <c r="J37">
        <f>IF(Оборудование!$B37="","",IF(AND(N(Оборудование!P37)&gt;0,ISNUMBER(Оборудование!R37),((Год*12+9)-(YEAR(Оборудование!R37)*12+MONTH(Оборудование!R37)))&gt;0,MOD(((Год*12+9)-(YEAR(Оборудование!R37)*12+MONTH(Оборудование!R37))),MAX(1,N(Оборудование!P37)))=0),"К",IF(AND(N(Оборудование!M37)&gt;0,ISNUMBER(Оборудование!O37),((Год*12+9)-(YEAR(Оборудование!O37)*12+MONTH(Оборудование!O37)))&gt;0,MOD(((Год*12+9)-(YEAR(Оборудование!O37)*12+MONTH(Оборудование!O37))),MAX(1,N(Оборудование!M37)))=0),"Т",IF(AND(N(Оборудование!J37)&gt;0,ISNUMBER(Оборудование!L37),((Год*12+9)-(YEAR(Оборудование!L37)*12+MONTH(Оборудование!L37)))&gt;0,MOD(((Год*12+9)-(YEAR(Оборудование!L37)*12+MONTH(Оборудование!L37))),MAX(1,N(Оборудование!J37)))=0),"ТО",""))))</f>
        <v/>
      </c>
      <c r="K37">
        <f>IF(Оборудование!$B37="","",IF(AND(N(Оборудование!P37)&gt;0,ISNUMBER(Оборудование!R37),((Год*12+10)-(YEAR(Оборудование!R37)*12+MONTH(Оборудование!R37)))&gt;0,MOD(((Год*12+10)-(YEAR(Оборудование!R37)*12+MONTH(Оборудование!R37))),MAX(1,N(Оборудование!P37)))=0),"К",IF(AND(N(Оборудование!M37)&gt;0,ISNUMBER(Оборудование!O37),((Год*12+10)-(YEAR(Оборудование!O37)*12+MONTH(Оборудование!O37)))&gt;0,MOD(((Год*12+10)-(YEAR(Оборудование!O37)*12+MONTH(Оборудование!O37))),MAX(1,N(Оборудование!M37)))=0),"Т",IF(AND(N(Оборудование!J37)&gt;0,ISNUMBER(Оборудование!L37),((Год*12+10)-(YEAR(Оборудование!L37)*12+MONTH(Оборудование!L37)))&gt;0,MOD(((Год*12+10)-(YEAR(Оборудование!L37)*12+MONTH(Оборудование!L37))),MAX(1,N(Оборудование!J37)))=0),"ТО",""))))</f>
        <v/>
      </c>
      <c r="L37">
        <f>IF(Оборудование!$B37="","",IF(AND(N(Оборудование!P37)&gt;0,ISNUMBER(Оборудование!R37),((Год*12+11)-(YEAR(Оборудование!R37)*12+MONTH(Оборудование!R37)))&gt;0,MOD(((Год*12+11)-(YEAR(Оборудование!R37)*12+MONTH(Оборудование!R37))),MAX(1,N(Оборудование!P37)))=0),"К",IF(AND(N(Оборудование!M37)&gt;0,ISNUMBER(Оборудование!O37),((Год*12+11)-(YEAR(Оборудование!O37)*12+MONTH(Оборудование!O37)))&gt;0,MOD(((Год*12+11)-(YEAR(Оборудование!O37)*12+MONTH(Оборудование!O37))),MAX(1,N(Оборудование!M37)))=0),"Т",IF(AND(N(Оборудование!J37)&gt;0,ISNUMBER(Оборудование!L37),((Год*12+11)-(YEAR(Оборудование!L37)*12+MONTH(Оборудование!L37)))&gt;0,MOD(((Год*12+11)-(YEAR(Оборудование!L37)*12+MONTH(Оборудование!L37))),MAX(1,N(Оборудование!J37)))=0),"ТО",""))))</f>
        <v/>
      </c>
      <c r="M37">
        <f>IF(Оборудование!$B37="","",IF(AND(N(Оборудование!P37)&gt;0,ISNUMBER(Оборудование!R37),((Год*12+12)-(YEAR(Оборудование!R37)*12+MONTH(Оборудование!R37)))&gt;0,MOD(((Год*12+12)-(YEAR(Оборудование!R37)*12+MONTH(Оборудование!R37))),MAX(1,N(Оборудование!P37)))=0),"К",IF(AND(N(Оборудование!M37)&gt;0,ISNUMBER(Оборудование!O37),((Год*12+12)-(YEAR(Оборудование!O37)*12+MONTH(Оборудование!O37)))&gt;0,MOD(((Год*12+12)-(YEAR(Оборудование!O37)*12+MONTH(Оборудование!O37))),MAX(1,N(Оборудование!M37)))=0),"Т",IF(AND(N(Оборудование!J37)&gt;0,ISNUMBER(Оборудование!L37),((Год*12+12)-(YEAR(Оборудование!L37)*12+MONTH(Оборудование!L37)))&gt;0,MOD(((Год*12+12)-(YEAR(Оборудование!L37)*12+MONTH(Оборудование!L37))),MAX(1,N(Оборудование!J37)))=0),"ТО",""))))</f>
        <v/>
      </c>
      <c r="O37">
        <f>IF(B37="",0,IF(B37="К",N(Оборудование!$Q37),IF(B37="Т",N(Оборудование!$N37),N(Оборудование!$K37))))</f>
        <v/>
      </c>
      <c r="P37">
        <f>IF(C37="",0,IF(C37="К",N(Оборудование!$Q37),IF(C37="Т",N(Оборудование!$N37),N(Оборудование!$K37))))</f>
        <v/>
      </c>
      <c r="Q37">
        <f>IF(D37="",0,IF(D37="К",N(Оборудование!$Q37),IF(D37="Т",N(Оборудование!$N37),N(Оборудование!$K37))))</f>
        <v/>
      </c>
      <c r="R37">
        <f>IF(E37="",0,IF(E37="К",N(Оборудование!$Q37),IF(E37="Т",N(Оборудование!$N37),N(Оборудование!$K37))))</f>
        <v/>
      </c>
      <c r="S37">
        <f>IF(F37="",0,IF(F37="К",N(Оборудование!$Q37),IF(F37="Т",N(Оборудование!$N37),N(Оборудование!$K37))))</f>
        <v/>
      </c>
      <c r="T37">
        <f>IF(G37="",0,IF(G37="К",N(Оборудование!$Q37),IF(G37="Т",N(Оборудование!$N37),N(Оборудование!$K37))))</f>
        <v/>
      </c>
      <c r="U37">
        <f>IF(H37="",0,IF(H37="К",N(Оборудование!$Q37),IF(H37="Т",N(Оборудование!$N37),N(Оборудование!$K37))))</f>
        <v/>
      </c>
      <c r="V37">
        <f>IF(I37="",0,IF(I37="К",N(Оборудование!$Q37),IF(I37="Т",N(Оборудование!$N37),N(Оборудование!$K37))))</f>
        <v/>
      </c>
      <c r="W37">
        <f>IF(J37="",0,IF(J37="К",N(Оборудование!$Q37),IF(J37="Т",N(Оборудование!$N37),N(Оборудование!$K37))))</f>
        <v/>
      </c>
      <c r="X37">
        <f>IF(K37="",0,IF(K37="К",N(Оборудование!$Q37),IF(K37="Т",N(Оборудование!$N37),N(Оборудование!$K37))))</f>
        <v/>
      </c>
      <c r="Y37">
        <f>IF(L37="",0,IF(L37="К",N(Оборудование!$Q37),IF(L37="Т",N(Оборудование!$N37),N(Оборудование!$K37))))</f>
        <v/>
      </c>
      <c r="Z37">
        <f>IF(M37="",0,IF(M37="К",N(Оборудование!$Q37),IF(M37="Т",N(Оборудование!$N37),N(Оборудование!$K37))))</f>
        <v/>
      </c>
      <c r="AB37">
        <f>IF(B37="","",IF(COUNTIF('Журнал выполнения'!$H$6:$H$405,$A37&amp;"|"&amp;TEXT(DATE(Год,1,1),"YYYYMM"))&gt;0,"В",IF(EOMONTH(DATE(Год,1,1),0)&lt;ОтчДата,"Х","П")))</f>
        <v/>
      </c>
      <c r="AC37">
        <f>IF(C37="","",IF(COUNTIF('Журнал выполнения'!$H$6:$H$405,$A37&amp;"|"&amp;TEXT(DATE(Год,2,1),"YYYYMM"))&gt;0,"В",IF(EOMONTH(DATE(Год,2,1),0)&lt;ОтчДата,"Х","П")))</f>
        <v/>
      </c>
      <c r="AD37">
        <f>IF(D37="","",IF(COUNTIF('Журнал выполнения'!$H$6:$H$405,$A37&amp;"|"&amp;TEXT(DATE(Год,3,1),"YYYYMM"))&gt;0,"В",IF(EOMONTH(DATE(Год,3,1),0)&lt;ОтчДата,"Х","П")))</f>
        <v/>
      </c>
      <c r="AE37">
        <f>IF(E37="","",IF(COUNTIF('Журнал выполнения'!$H$6:$H$405,$A37&amp;"|"&amp;TEXT(DATE(Год,4,1),"YYYYMM"))&gt;0,"В",IF(EOMONTH(DATE(Год,4,1),0)&lt;ОтчДата,"Х","П")))</f>
        <v/>
      </c>
      <c r="AF37">
        <f>IF(F37="","",IF(COUNTIF('Журнал выполнения'!$H$6:$H$405,$A37&amp;"|"&amp;TEXT(DATE(Год,5,1),"YYYYMM"))&gt;0,"В",IF(EOMONTH(DATE(Год,5,1),0)&lt;ОтчДата,"Х","П")))</f>
        <v/>
      </c>
      <c r="AG37">
        <f>IF(G37="","",IF(COUNTIF('Журнал выполнения'!$H$6:$H$405,$A37&amp;"|"&amp;TEXT(DATE(Год,6,1),"YYYYMM"))&gt;0,"В",IF(EOMONTH(DATE(Год,6,1),0)&lt;ОтчДата,"Х","П")))</f>
        <v/>
      </c>
      <c r="AH37">
        <f>IF(H37="","",IF(COUNTIF('Журнал выполнения'!$H$6:$H$405,$A37&amp;"|"&amp;TEXT(DATE(Год,7,1),"YYYYMM"))&gt;0,"В",IF(EOMONTH(DATE(Год,7,1),0)&lt;ОтчДата,"Х","П")))</f>
        <v/>
      </c>
      <c r="AI37">
        <f>IF(I37="","",IF(COUNTIF('Журнал выполнения'!$H$6:$H$405,$A37&amp;"|"&amp;TEXT(DATE(Год,8,1),"YYYYMM"))&gt;0,"В",IF(EOMONTH(DATE(Год,8,1),0)&lt;ОтчДата,"Х","П")))</f>
        <v/>
      </c>
      <c r="AJ37">
        <f>IF(J37="","",IF(COUNTIF('Журнал выполнения'!$H$6:$H$405,$A37&amp;"|"&amp;TEXT(DATE(Год,9,1),"YYYYMM"))&gt;0,"В",IF(EOMONTH(DATE(Год,9,1),0)&lt;ОтчДата,"Х","П")))</f>
        <v/>
      </c>
      <c r="AK37">
        <f>IF(K37="","",IF(COUNTIF('Журнал выполнения'!$H$6:$H$405,$A37&amp;"|"&amp;TEXT(DATE(Год,10,1),"YYYYMM"))&gt;0,"В",IF(EOMONTH(DATE(Год,10,1),0)&lt;ОтчДата,"Х","П")))</f>
        <v/>
      </c>
      <c r="AL37">
        <f>IF(L37="","",IF(COUNTIF('Журнал выполнения'!$H$6:$H$405,$A37&amp;"|"&amp;TEXT(DATE(Год,11,1),"YYYYMM"))&gt;0,"В",IF(EOMONTH(DATE(Год,11,1),0)&lt;ОтчДата,"Х","П")))</f>
        <v/>
      </c>
      <c r="AM37">
        <f>IF(M37="","",IF(COUNTIF('Журнал выполнения'!$H$6:$H$405,$A37&amp;"|"&amp;TEXT(DATE(Год,12,1),"YYYYMM"))&gt;0,"В",IF(EOMONTH(DATE(Год,12,1),0)&lt;ОтчДата,"Х","П")))</f>
        <v/>
      </c>
    </row>
    <row r="38">
      <c r="A38">
        <f>Оборудование!A38</f>
        <v/>
      </c>
      <c r="B38">
        <f>IF(Оборудование!$B38="","",IF(AND(N(Оборудование!P38)&gt;0,ISNUMBER(Оборудование!R38),((Год*12+1)-(YEAR(Оборудование!R38)*12+MONTH(Оборудование!R38)))&gt;0,MOD(((Год*12+1)-(YEAR(Оборудование!R38)*12+MONTH(Оборудование!R38))),MAX(1,N(Оборудование!P38)))=0),"К",IF(AND(N(Оборудование!M38)&gt;0,ISNUMBER(Оборудование!O38),((Год*12+1)-(YEAR(Оборудование!O38)*12+MONTH(Оборудование!O38)))&gt;0,MOD(((Год*12+1)-(YEAR(Оборудование!O38)*12+MONTH(Оборудование!O38))),MAX(1,N(Оборудование!M38)))=0),"Т",IF(AND(N(Оборудование!J38)&gt;0,ISNUMBER(Оборудование!L38),((Год*12+1)-(YEAR(Оборудование!L38)*12+MONTH(Оборудование!L38)))&gt;0,MOD(((Год*12+1)-(YEAR(Оборудование!L38)*12+MONTH(Оборудование!L38))),MAX(1,N(Оборудование!J38)))=0),"ТО",""))))</f>
        <v/>
      </c>
      <c r="C38">
        <f>IF(Оборудование!$B38="","",IF(AND(N(Оборудование!P38)&gt;0,ISNUMBER(Оборудование!R38),((Год*12+2)-(YEAR(Оборудование!R38)*12+MONTH(Оборудование!R38)))&gt;0,MOD(((Год*12+2)-(YEAR(Оборудование!R38)*12+MONTH(Оборудование!R38))),MAX(1,N(Оборудование!P38)))=0),"К",IF(AND(N(Оборудование!M38)&gt;0,ISNUMBER(Оборудование!O38),((Год*12+2)-(YEAR(Оборудование!O38)*12+MONTH(Оборудование!O38)))&gt;0,MOD(((Год*12+2)-(YEAR(Оборудование!O38)*12+MONTH(Оборудование!O38))),MAX(1,N(Оборудование!M38)))=0),"Т",IF(AND(N(Оборудование!J38)&gt;0,ISNUMBER(Оборудование!L38),((Год*12+2)-(YEAR(Оборудование!L38)*12+MONTH(Оборудование!L38)))&gt;0,MOD(((Год*12+2)-(YEAR(Оборудование!L38)*12+MONTH(Оборудование!L38))),MAX(1,N(Оборудование!J38)))=0),"ТО",""))))</f>
        <v/>
      </c>
      <c r="D38">
        <f>IF(Оборудование!$B38="","",IF(AND(N(Оборудование!P38)&gt;0,ISNUMBER(Оборудование!R38),((Год*12+3)-(YEAR(Оборудование!R38)*12+MONTH(Оборудование!R38)))&gt;0,MOD(((Год*12+3)-(YEAR(Оборудование!R38)*12+MONTH(Оборудование!R38))),MAX(1,N(Оборудование!P38)))=0),"К",IF(AND(N(Оборудование!M38)&gt;0,ISNUMBER(Оборудование!O38),((Год*12+3)-(YEAR(Оборудование!O38)*12+MONTH(Оборудование!O38)))&gt;0,MOD(((Год*12+3)-(YEAR(Оборудование!O38)*12+MONTH(Оборудование!O38))),MAX(1,N(Оборудование!M38)))=0),"Т",IF(AND(N(Оборудование!J38)&gt;0,ISNUMBER(Оборудование!L38),((Год*12+3)-(YEAR(Оборудование!L38)*12+MONTH(Оборудование!L38)))&gt;0,MOD(((Год*12+3)-(YEAR(Оборудование!L38)*12+MONTH(Оборудование!L38))),MAX(1,N(Оборудование!J38)))=0),"ТО",""))))</f>
        <v/>
      </c>
      <c r="E38">
        <f>IF(Оборудование!$B38="","",IF(AND(N(Оборудование!P38)&gt;0,ISNUMBER(Оборудование!R38),((Год*12+4)-(YEAR(Оборудование!R38)*12+MONTH(Оборудование!R38)))&gt;0,MOD(((Год*12+4)-(YEAR(Оборудование!R38)*12+MONTH(Оборудование!R38))),MAX(1,N(Оборудование!P38)))=0),"К",IF(AND(N(Оборудование!M38)&gt;0,ISNUMBER(Оборудование!O38),((Год*12+4)-(YEAR(Оборудование!O38)*12+MONTH(Оборудование!O38)))&gt;0,MOD(((Год*12+4)-(YEAR(Оборудование!O38)*12+MONTH(Оборудование!O38))),MAX(1,N(Оборудование!M38)))=0),"Т",IF(AND(N(Оборудование!J38)&gt;0,ISNUMBER(Оборудование!L38),((Год*12+4)-(YEAR(Оборудование!L38)*12+MONTH(Оборудование!L38)))&gt;0,MOD(((Год*12+4)-(YEAR(Оборудование!L38)*12+MONTH(Оборудование!L38))),MAX(1,N(Оборудование!J38)))=0),"ТО",""))))</f>
        <v/>
      </c>
      <c r="F38">
        <f>IF(Оборудование!$B38="","",IF(AND(N(Оборудование!P38)&gt;0,ISNUMBER(Оборудование!R38),((Год*12+5)-(YEAR(Оборудование!R38)*12+MONTH(Оборудование!R38)))&gt;0,MOD(((Год*12+5)-(YEAR(Оборудование!R38)*12+MONTH(Оборудование!R38))),MAX(1,N(Оборудование!P38)))=0),"К",IF(AND(N(Оборудование!M38)&gt;0,ISNUMBER(Оборудование!O38),((Год*12+5)-(YEAR(Оборудование!O38)*12+MONTH(Оборудование!O38)))&gt;0,MOD(((Год*12+5)-(YEAR(Оборудование!O38)*12+MONTH(Оборудование!O38))),MAX(1,N(Оборудование!M38)))=0),"Т",IF(AND(N(Оборудование!J38)&gt;0,ISNUMBER(Оборудование!L38),((Год*12+5)-(YEAR(Оборудование!L38)*12+MONTH(Оборудование!L38)))&gt;0,MOD(((Год*12+5)-(YEAR(Оборудование!L38)*12+MONTH(Оборудование!L38))),MAX(1,N(Оборудование!J38)))=0),"ТО",""))))</f>
        <v/>
      </c>
      <c r="G38">
        <f>IF(Оборудование!$B38="","",IF(AND(N(Оборудование!P38)&gt;0,ISNUMBER(Оборудование!R38),((Год*12+6)-(YEAR(Оборудование!R38)*12+MONTH(Оборудование!R38)))&gt;0,MOD(((Год*12+6)-(YEAR(Оборудование!R38)*12+MONTH(Оборудование!R38))),MAX(1,N(Оборудование!P38)))=0),"К",IF(AND(N(Оборудование!M38)&gt;0,ISNUMBER(Оборудование!O38),((Год*12+6)-(YEAR(Оборудование!O38)*12+MONTH(Оборудование!O38)))&gt;0,MOD(((Год*12+6)-(YEAR(Оборудование!O38)*12+MONTH(Оборудование!O38))),MAX(1,N(Оборудование!M38)))=0),"Т",IF(AND(N(Оборудование!J38)&gt;0,ISNUMBER(Оборудование!L38),((Год*12+6)-(YEAR(Оборудование!L38)*12+MONTH(Оборудование!L38)))&gt;0,MOD(((Год*12+6)-(YEAR(Оборудование!L38)*12+MONTH(Оборудование!L38))),MAX(1,N(Оборудование!J38)))=0),"ТО",""))))</f>
        <v/>
      </c>
      <c r="H38">
        <f>IF(Оборудование!$B38="","",IF(AND(N(Оборудование!P38)&gt;0,ISNUMBER(Оборудование!R38),((Год*12+7)-(YEAR(Оборудование!R38)*12+MONTH(Оборудование!R38)))&gt;0,MOD(((Год*12+7)-(YEAR(Оборудование!R38)*12+MONTH(Оборудование!R38))),MAX(1,N(Оборудование!P38)))=0),"К",IF(AND(N(Оборудование!M38)&gt;0,ISNUMBER(Оборудование!O38),((Год*12+7)-(YEAR(Оборудование!O38)*12+MONTH(Оборудование!O38)))&gt;0,MOD(((Год*12+7)-(YEAR(Оборудование!O38)*12+MONTH(Оборудование!O38))),MAX(1,N(Оборудование!M38)))=0),"Т",IF(AND(N(Оборудование!J38)&gt;0,ISNUMBER(Оборудование!L38),((Год*12+7)-(YEAR(Оборудование!L38)*12+MONTH(Оборудование!L38)))&gt;0,MOD(((Год*12+7)-(YEAR(Оборудование!L38)*12+MONTH(Оборудование!L38))),MAX(1,N(Оборудование!J38)))=0),"ТО",""))))</f>
        <v/>
      </c>
      <c r="I38">
        <f>IF(Оборудование!$B38="","",IF(AND(N(Оборудование!P38)&gt;0,ISNUMBER(Оборудование!R38),((Год*12+8)-(YEAR(Оборудование!R38)*12+MONTH(Оборудование!R38)))&gt;0,MOD(((Год*12+8)-(YEAR(Оборудование!R38)*12+MONTH(Оборудование!R38))),MAX(1,N(Оборудование!P38)))=0),"К",IF(AND(N(Оборудование!M38)&gt;0,ISNUMBER(Оборудование!O38),((Год*12+8)-(YEAR(Оборудование!O38)*12+MONTH(Оборудование!O38)))&gt;0,MOD(((Год*12+8)-(YEAR(Оборудование!O38)*12+MONTH(Оборудование!O38))),MAX(1,N(Оборудование!M38)))=0),"Т",IF(AND(N(Оборудование!J38)&gt;0,ISNUMBER(Оборудование!L38),((Год*12+8)-(YEAR(Оборудование!L38)*12+MONTH(Оборудование!L38)))&gt;0,MOD(((Год*12+8)-(YEAR(Оборудование!L38)*12+MONTH(Оборудование!L38))),MAX(1,N(Оборудование!J38)))=0),"ТО",""))))</f>
        <v/>
      </c>
      <c r="J38">
        <f>IF(Оборудование!$B38="","",IF(AND(N(Оборудование!P38)&gt;0,ISNUMBER(Оборудование!R38),((Год*12+9)-(YEAR(Оборудование!R38)*12+MONTH(Оборудование!R38)))&gt;0,MOD(((Год*12+9)-(YEAR(Оборудование!R38)*12+MONTH(Оборудование!R38))),MAX(1,N(Оборудование!P38)))=0),"К",IF(AND(N(Оборудование!M38)&gt;0,ISNUMBER(Оборудование!O38),((Год*12+9)-(YEAR(Оборудование!O38)*12+MONTH(Оборудование!O38)))&gt;0,MOD(((Год*12+9)-(YEAR(Оборудование!O38)*12+MONTH(Оборудование!O38))),MAX(1,N(Оборудование!M38)))=0),"Т",IF(AND(N(Оборудование!J38)&gt;0,ISNUMBER(Оборудование!L38),((Год*12+9)-(YEAR(Оборудование!L38)*12+MONTH(Оборудование!L38)))&gt;0,MOD(((Год*12+9)-(YEAR(Оборудование!L38)*12+MONTH(Оборудование!L38))),MAX(1,N(Оборудование!J38)))=0),"ТО",""))))</f>
        <v/>
      </c>
      <c r="K38">
        <f>IF(Оборудование!$B38="","",IF(AND(N(Оборудование!P38)&gt;0,ISNUMBER(Оборудование!R38),((Год*12+10)-(YEAR(Оборудование!R38)*12+MONTH(Оборудование!R38)))&gt;0,MOD(((Год*12+10)-(YEAR(Оборудование!R38)*12+MONTH(Оборудование!R38))),MAX(1,N(Оборудование!P38)))=0),"К",IF(AND(N(Оборудование!M38)&gt;0,ISNUMBER(Оборудование!O38),((Год*12+10)-(YEAR(Оборудование!O38)*12+MONTH(Оборудование!O38)))&gt;0,MOD(((Год*12+10)-(YEAR(Оборудование!O38)*12+MONTH(Оборудование!O38))),MAX(1,N(Оборудование!M38)))=0),"Т",IF(AND(N(Оборудование!J38)&gt;0,ISNUMBER(Оборудование!L38),((Год*12+10)-(YEAR(Оборудование!L38)*12+MONTH(Оборудование!L38)))&gt;0,MOD(((Год*12+10)-(YEAR(Оборудование!L38)*12+MONTH(Оборудование!L38))),MAX(1,N(Оборудование!J38)))=0),"ТО",""))))</f>
        <v/>
      </c>
      <c r="L38">
        <f>IF(Оборудование!$B38="","",IF(AND(N(Оборудование!P38)&gt;0,ISNUMBER(Оборудование!R38),((Год*12+11)-(YEAR(Оборудование!R38)*12+MONTH(Оборудование!R38)))&gt;0,MOD(((Год*12+11)-(YEAR(Оборудование!R38)*12+MONTH(Оборудование!R38))),MAX(1,N(Оборудование!P38)))=0),"К",IF(AND(N(Оборудование!M38)&gt;0,ISNUMBER(Оборудование!O38),((Год*12+11)-(YEAR(Оборудование!O38)*12+MONTH(Оборудование!O38)))&gt;0,MOD(((Год*12+11)-(YEAR(Оборудование!O38)*12+MONTH(Оборудование!O38))),MAX(1,N(Оборудование!M38)))=0),"Т",IF(AND(N(Оборудование!J38)&gt;0,ISNUMBER(Оборудование!L38),((Год*12+11)-(YEAR(Оборудование!L38)*12+MONTH(Оборудование!L38)))&gt;0,MOD(((Год*12+11)-(YEAR(Оборудование!L38)*12+MONTH(Оборудование!L38))),MAX(1,N(Оборудование!J38)))=0),"ТО",""))))</f>
        <v/>
      </c>
      <c r="M38">
        <f>IF(Оборудование!$B38="","",IF(AND(N(Оборудование!P38)&gt;0,ISNUMBER(Оборудование!R38),((Год*12+12)-(YEAR(Оборудование!R38)*12+MONTH(Оборудование!R38)))&gt;0,MOD(((Год*12+12)-(YEAR(Оборудование!R38)*12+MONTH(Оборудование!R38))),MAX(1,N(Оборудование!P38)))=0),"К",IF(AND(N(Оборудование!M38)&gt;0,ISNUMBER(Оборудование!O38),((Год*12+12)-(YEAR(Оборудование!O38)*12+MONTH(Оборудование!O38)))&gt;0,MOD(((Год*12+12)-(YEAR(Оборудование!O38)*12+MONTH(Оборудование!O38))),MAX(1,N(Оборудование!M38)))=0),"Т",IF(AND(N(Оборудование!J38)&gt;0,ISNUMBER(Оборудование!L38),((Год*12+12)-(YEAR(Оборудование!L38)*12+MONTH(Оборудование!L38)))&gt;0,MOD(((Год*12+12)-(YEAR(Оборудование!L38)*12+MONTH(Оборудование!L38))),MAX(1,N(Оборудование!J38)))=0),"ТО",""))))</f>
        <v/>
      </c>
      <c r="O38">
        <f>IF(B38="",0,IF(B38="К",N(Оборудование!$Q38),IF(B38="Т",N(Оборудование!$N38),N(Оборудование!$K38))))</f>
        <v/>
      </c>
      <c r="P38">
        <f>IF(C38="",0,IF(C38="К",N(Оборудование!$Q38),IF(C38="Т",N(Оборудование!$N38),N(Оборудование!$K38))))</f>
        <v/>
      </c>
      <c r="Q38">
        <f>IF(D38="",0,IF(D38="К",N(Оборудование!$Q38),IF(D38="Т",N(Оборудование!$N38),N(Оборудование!$K38))))</f>
        <v/>
      </c>
      <c r="R38">
        <f>IF(E38="",0,IF(E38="К",N(Оборудование!$Q38),IF(E38="Т",N(Оборудование!$N38),N(Оборудование!$K38))))</f>
        <v/>
      </c>
      <c r="S38">
        <f>IF(F38="",0,IF(F38="К",N(Оборудование!$Q38),IF(F38="Т",N(Оборудование!$N38),N(Оборудование!$K38))))</f>
        <v/>
      </c>
      <c r="T38">
        <f>IF(G38="",0,IF(G38="К",N(Оборудование!$Q38),IF(G38="Т",N(Оборудование!$N38),N(Оборудование!$K38))))</f>
        <v/>
      </c>
      <c r="U38">
        <f>IF(H38="",0,IF(H38="К",N(Оборудование!$Q38),IF(H38="Т",N(Оборудование!$N38),N(Оборудование!$K38))))</f>
        <v/>
      </c>
      <c r="V38">
        <f>IF(I38="",0,IF(I38="К",N(Оборудование!$Q38),IF(I38="Т",N(Оборудование!$N38),N(Оборудование!$K38))))</f>
        <v/>
      </c>
      <c r="W38">
        <f>IF(J38="",0,IF(J38="К",N(Оборудование!$Q38),IF(J38="Т",N(Оборудование!$N38),N(Оборудование!$K38))))</f>
        <v/>
      </c>
      <c r="X38">
        <f>IF(K38="",0,IF(K38="К",N(Оборудование!$Q38),IF(K38="Т",N(Оборудование!$N38),N(Оборудование!$K38))))</f>
        <v/>
      </c>
      <c r="Y38">
        <f>IF(L38="",0,IF(L38="К",N(Оборудование!$Q38),IF(L38="Т",N(Оборудование!$N38),N(Оборудование!$K38))))</f>
        <v/>
      </c>
      <c r="Z38">
        <f>IF(M38="",0,IF(M38="К",N(Оборудование!$Q38),IF(M38="Т",N(Оборудование!$N38),N(Оборудование!$K38))))</f>
        <v/>
      </c>
      <c r="AB38">
        <f>IF(B38="","",IF(COUNTIF('Журнал выполнения'!$H$6:$H$405,$A38&amp;"|"&amp;TEXT(DATE(Год,1,1),"YYYYMM"))&gt;0,"В",IF(EOMONTH(DATE(Год,1,1),0)&lt;ОтчДата,"Х","П")))</f>
        <v/>
      </c>
      <c r="AC38">
        <f>IF(C38="","",IF(COUNTIF('Журнал выполнения'!$H$6:$H$405,$A38&amp;"|"&amp;TEXT(DATE(Год,2,1),"YYYYMM"))&gt;0,"В",IF(EOMONTH(DATE(Год,2,1),0)&lt;ОтчДата,"Х","П")))</f>
        <v/>
      </c>
      <c r="AD38">
        <f>IF(D38="","",IF(COUNTIF('Журнал выполнения'!$H$6:$H$405,$A38&amp;"|"&amp;TEXT(DATE(Год,3,1),"YYYYMM"))&gt;0,"В",IF(EOMONTH(DATE(Год,3,1),0)&lt;ОтчДата,"Х","П")))</f>
        <v/>
      </c>
      <c r="AE38">
        <f>IF(E38="","",IF(COUNTIF('Журнал выполнения'!$H$6:$H$405,$A38&amp;"|"&amp;TEXT(DATE(Год,4,1),"YYYYMM"))&gt;0,"В",IF(EOMONTH(DATE(Год,4,1),0)&lt;ОтчДата,"Х","П")))</f>
        <v/>
      </c>
      <c r="AF38">
        <f>IF(F38="","",IF(COUNTIF('Журнал выполнения'!$H$6:$H$405,$A38&amp;"|"&amp;TEXT(DATE(Год,5,1),"YYYYMM"))&gt;0,"В",IF(EOMONTH(DATE(Год,5,1),0)&lt;ОтчДата,"Х","П")))</f>
        <v/>
      </c>
      <c r="AG38">
        <f>IF(G38="","",IF(COUNTIF('Журнал выполнения'!$H$6:$H$405,$A38&amp;"|"&amp;TEXT(DATE(Год,6,1),"YYYYMM"))&gt;0,"В",IF(EOMONTH(DATE(Год,6,1),0)&lt;ОтчДата,"Х","П")))</f>
        <v/>
      </c>
      <c r="AH38">
        <f>IF(H38="","",IF(COUNTIF('Журнал выполнения'!$H$6:$H$405,$A38&amp;"|"&amp;TEXT(DATE(Год,7,1),"YYYYMM"))&gt;0,"В",IF(EOMONTH(DATE(Год,7,1),0)&lt;ОтчДата,"Х","П")))</f>
        <v/>
      </c>
      <c r="AI38">
        <f>IF(I38="","",IF(COUNTIF('Журнал выполнения'!$H$6:$H$405,$A38&amp;"|"&amp;TEXT(DATE(Год,8,1),"YYYYMM"))&gt;0,"В",IF(EOMONTH(DATE(Год,8,1),0)&lt;ОтчДата,"Х","П")))</f>
        <v/>
      </c>
      <c r="AJ38">
        <f>IF(J38="","",IF(COUNTIF('Журнал выполнения'!$H$6:$H$405,$A38&amp;"|"&amp;TEXT(DATE(Год,9,1),"YYYYMM"))&gt;0,"В",IF(EOMONTH(DATE(Год,9,1),0)&lt;ОтчДата,"Х","П")))</f>
        <v/>
      </c>
      <c r="AK38">
        <f>IF(K38="","",IF(COUNTIF('Журнал выполнения'!$H$6:$H$405,$A38&amp;"|"&amp;TEXT(DATE(Год,10,1),"YYYYMM"))&gt;0,"В",IF(EOMONTH(DATE(Год,10,1),0)&lt;ОтчДата,"Х","П")))</f>
        <v/>
      </c>
      <c r="AL38">
        <f>IF(L38="","",IF(COUNTIF('Журнал выполнения'!$H$6:$H$405,$A38&amp;"|"&amp;TEXT(DATE(Год,11,1),"YYYYMM"))&gt;0,"В",IF(EOMONTH(DATE(Год,11,1),0)&lt;ОтчДата,"Х","П")))</f>
        <v/>
      </c>
      <c r="AM38">
        <f>IF(M38="","",IF(COUNTIF('Журнал выполнения'!$H$6:$H$405,$A38&amp;"|"&amp;TEXT(DATE(Год,12,1),"YYYYMM"))&gt;0,"В",IF(EOMONTH(DATE(Год,12,1),0)&lt;ОтчДата,"Х","П")))</f>
        <v/>
      </c>
    </row>
    <row r="39">
      <c r="A39">
        <f>Оборудование!A39</f>
        <v/>
      </c>
      <c r="B39">
        <f>IF(Оборудование!$B39="","",IF(AND(N(Оборудование!P39)&gt;0,ISNUMBER(Оборудование!R39),((Год*12+1)-(YEAR(Оборудование!R39)*12+MONTH(Оборудование!R39)))&gt;0,MOD(((Год*12+1)-(YEAR(Оборудование!R39)*12+MONTH(Оборудование!R39))),MAX(1,N(Оборудование!P39)))=0),"К",IF(AND(N(Оборудование!M39)&gt;0,ISNUMBER(Оборудование!O39),((Год*12+1)-(YEAR(Оборудование!O39)*12+MONTH(Оборудование!O39)))&gt;0,MOD(((Год*12+1)-(YEAR(Оборудование!O39)*12+MONTH(Оборудование!O39))),MAX(1,N(Оборудование!M39)))=0),"Т",IF(AND(N(Оборудование!J39)&gt;0,ISNUMBER(Оборудование!L39),((Год*12+1)-(YEAR(Оборудование!L39)*12+MONTH(Оборудование!L39)))&gt;0,MOD(((Год*12+1)-(YEAR(Оборудование!L39)*12+MONTH(Оборудование!L39))),MAX(1,N(Оборудование!J39)))=0),"ТО",""))))</f>
        <v/>
      </c>
      <c r="C39">
        <f>IF(Оборудование!$B39="","",IF(AND(N(Оборудование!P39)&gt;0,ISNUMBER(Оборудование!R39),((Год*12+2)-(YEAR(Оборудование!R39)*12+MONTH(Оборудование!R39)))&gt;0,MOD(((Год*12+2)-(YEAR(Оборудование!R39)*12+MONTH(Оборудование!R39))),MAX(1,N(Оборудование!P39)))=0),"К",IF(AND(N(Оборудование!M39)&gt;0,ISNUMBER(Оборудование!O39),((Год*12+2)-(YEAR(Оборудование!O39)*12+MONTH(Оборудование!O39)))&gt;0,MOD(((Год*12+2)-(YEAR(Оборудование!O39)*12+MONTH(Оборудование!O39))),MAX(1,N(Оборудование!M39)))=0),"Т",IF(AND(N(Оборудование!J39)&gt;0,ISNUMBER(Оборудование!L39),((Год*12+2)-(YEAR(Оборудование!L39)*12+MONTH(Оборудование!L39)))&gt;0,MOD(((Год*12+2)-(YEAR(Оборудование!L39)*12+MONTH(Оборудование!L39))),MAX(1,N(Оборудование!J39)))=0),"ТО",""))))</f>
        <v/>
      </c>
      <c r="D39">
        <f>IF(Оборудование!$B39="","",IF(AND(N(Оборудование!P39)&gt;0,ISNUMBER(Оборудование!R39),((Год*12+3)-(YEAR(Оборудование!R39)*12+MONTH(Оборудование!R39)))&gt;0,MOD(((Год*12+3)-(YEAR(Оборудование!R39)*12+MONTH(Оборудование!R39))),MAX(1,N(Оборудование!P39)))=0),"К",IF(AND(N(Оборудование!M39)&gt;0,ISNUMBER(Оборудование!O39),((Год*12+3)-(YEAR(Оборудование!O39)*12+MONTH(Оборудование!O39)))&gt;0,MOD(((Год*12+3)-(YEAR(Оборудование!O39)*12+MONTH(Оборудование!O39))),MAX(1,N(Оборудование!M39)))=0),"Т",IF(AND(N(Оборудование!J39)&gt;0,ISNUMBER(Оборудование!L39),((Год*12+3)-(YEAR(Оборудование!L39)*12+MONTH(Оборудование!L39)))&gt;0,MOD(((Год*12+3)-(YEAR(Оборудование!L39)*12+MONTH(Оборудование!L39))),MAX(1,N(Оборудование!J39)))=0),"ТО",""))))</f>
        <v/>
      </c>
      <c r="E39">
        <f>IF(Оборудование!$B39="","",IF(AND(N(Оборудование!P39)&gt;0,ISNUMBER(Оборудование!R39),((Год*12+4)-(YEAR(Оборудование!R39)*12+MONTH(Оборудование!R39)))&gt;0,MOD(((Год*12+4)-(YEAR(Оборудование!R39)*12+MONTH(Оборудование!R39))),MAX(1,N(Оборудование!P39)))=0),"К",IF(AND(N(Оборудование!M39)&gt;0,ISNUMBER(Оборудование!O39),((Год*12+4)-(YEAR(Оборудование!O39)*12+MONTH(Оборудование!O39)))&gt;0,MOD(((Год*12+4)-(YEAR(Оборудование!O39)*12+MONTH(Оборудование!O39))),MAX(1,N(Оборудование!M39)))=0),"Т",IF(AND(N(Оборудование!J39)&gt;0,ISNUMBER(Оборудование!L39),((Год*12+4)-(YEAR(Оборудование!L39)*12+MONTH(Оборудование!L39)))&gt;0,MOD(((Год*12+4)-(YEAR(Оборудование!L39)*12+MONTH(Оборудование!L39))),MAX(1,N(Оборудование!J39)))=0),"ТО",""))))</f>
        <v/>
      </c>
      <c r="F39">
        <f>IF(Оборудование!$B39="","",IF(AND(N(Оборудование!P39)&gt;0,ISNUMBER(Оборудование!R39),((Год*12+5)-(YEAR(Оборудование!R39)*12+MONTH(Оборудование!R39)))&gt;0,MOD(((Год*12+5)-(YEAR(Оборудование!R39)*12+MONTH(Оборудование!R39))),MAX(1,N(Оборудование!P39)))=0),"К",IF(AND(N(Оборудование!M39)&gt;0,ISNUMBER(Оборудование!O39),((Год*12+5)-(YEAR(Оборудование!O39)*12+MONTH(Оборудование!O39)))&gt;0,MOD(((Год*12+5)-(YEAR(Оборудование!O39)*12+MONTH(Оборудование!O39))),MAX(1,N(Оборудование!M39)))=0),"Т",IF(AND(N(Оборудование!J39)&gt;0,ISNUMBER(Оборудование!L39),((Год*12+5)-(YEAR(Оборудование!L39)*12+MONTH(Оборудование!L39)))&gt;0,MOD(((Год*12+5)-(YEAR(Оборудование!L39)*12+MONTH(Оборудование!L39))),MAX(1,N(Оборудование!J39)))=0),"ТО",""))))</f>
        <v/>
      </c>
      <c r="G39">
        <f>IF(Оборудование!$B39="","",IF(AND(N(Оборудование!P39)&gt;0,ISNUMBER(Оборудование!R39),((Год*12+6)-(YEAR(Оборудование!R39)*12+MONTH(Оборудование!R39)))&gt;0,MOD(((Год*12+6)-(YEAR(Оборудование!R39)*12+MONTH(Оборудование!R39))),MAX(1,N(Оборудование!P39)))=0),"К",IF(AND(N(Оборудование!M39)&gt;0,ISNUMBER(Оборудование!O39),((Год*12+6)-(YEAR(Оборудование!O39)*12+MONTH(Оборудование!O39)))&gt;0,MOD(((Год*12+6)-(YEAR(Оборудование!O39)*12+MONTH(Оборудование!O39))),MAX(1,N(Оборудование!M39)))=0),"Т",IF(AND(N(Оборудование!J39)&gt;0,ISNUMBER(Оборудование!L39),((Год*12+6)-(YEAR(Оборудование!L39)*12+MONTH(Оборудование!L39)))&gt;0,MOD(((Год*12+6)-(YEAR(Оборудование!L39)*12+MONTH(Оборудование!L39))),MAX(1,N(Оборудование!J39)))=0),"ТО",""))))</f>
        <v/>
      </c>
      <c r="H39">
        <f>IF(Оборудование!$B39="","",IF(AND(N(Оборудование!P39)&gt;0,ISNUMBER(Оборудование!R39),((Год*12+7)-(YEAR(Оборудование!R39)*12+MONTH(Оборудование!R39)))&gt;0,MOD(((Год*12+7)-(YEAR(Оборудование!R39)*12+MONTH(Оборудование!R39))),MAX(1,N(Оборудование!P39)))=0),"К",IF(AND(N(Оборудование!M39)&gt;0,ISNUMBER(Оборудование!O39),((Год*12+7)-(YEAR(Оборудование!O39)*12+MONTH(Оборудование!O39)))&gt;0,MOD(((Год*12+7)-(YEAR(Оборудование!O39)*12+MONTH(Оборудование!O39))),MAX(1,N(Оборудование!M39)))=0),"Т",IF(AND(N(Оборудование!J39)&gt;0,ISNUMBER(Оборудование!L39),((Год*12+7)-(YEAR(Оборудование!L39)*12+MONTH(Оборудование!L39)))&gt;0,MOD(((Год*12+7)-(YEAR(Оборудование!L39)*12+MONTH(Оборудование!L39))),MAX(1,N(Оборудование!J39)))=0),"ТО",""))))</f>
        <v/>
      </c>
      <c r="I39">
        <f>IF(Оборудование!$B39="","",IF(AND(N(Оборудование!P39)&gt;0,ISNUMBER(Оборудование!R39),((Год*12+8)-(YEAR(Оборудование!R39)*12+MONTH(Оборудование!R39)))&gt;0,MOD(((Год*12+8)-(YEAR(Оборудование!R39)*12+MONTH(Оборудование!R39))),MAX(1,N(Оборудование!P39)))=0),"К",IF(AND(N(Оборудование!M39)&gt;0,ISNUMBER(Оборудование!O39),((Год*12+8)-(YEAR(Оборудование!O39)*12+MONTH(Оборудование!O39)))&gt;0,MOD(((Год*12+8)-(YEAR(Оборудование!O39)*12+MONTH(Оборудование!O39))),MAX(1,N(Оборудование!M39)))=0),"Т",IF(AND(N(Оборудование!J39)&gt;0,ISNUMBER(Оборудование!L39),((Год*12+8)-(YEAR(Оборудование!L39)*12+MONTH(Оборудование!L39)))&gt;0,MOD(((Год*12+8)-(YEAR(Оборудование!L39)*12+MONTH(Оборудование!L39))),MAX(1,N(Оборудование!J39)))=0),"ТО",""))))</f>
        <v/>
      </c>
      <c r="J39">
        <f>IF(Оборудование!$B39="","",IF(AND(N(Оборудование!P39)&gt;0,ISNUMBER(Оборудование!R39),((Год*12+9)-(YEAR(Оборудование!R39)*12+MONTH(Оборудование!R39)))&gt;0,MOD(((Год*12+9)-(YEAR(Оборудование!R39)*12+MONTH(Оборудование!R39))),MAX(1,N(Оборудование!P39)))=0),"К",IF(AND(N(Оборудование!M39)&gt;0,ISNUMBER(Оборудование!O39),((Год*12+9)-(YEAR(Оборудование!O39)*12+MONTH(Оборудование!O39)))&gt;0,MOD(((Год*12+9)-(YEAR(Оборудование!O39)*12+MONTH(Оборудование!O39))),MAX(1,N(Оборудование!M39)))=0),"Т",IF(AND(N(Оборудование!J39)&gt;0,ISNUMBER(Оборудование!L39),((Год*12+9)-(YEAR(Оборудование!L39)*12+MONTH(Оборудование!L39)))&gt;0,MOD(((Год*12+9)-(YEAR(Оборудование!L39)*12+MONTH(Оборудование!L39))),MAX(1,N(Оборудование!J39)))=0),"ТО",""))))</f>
        <v/>
      </c>
      <c r="K39">
        <f>IF(Оборудование!$B39="","",IF(AND(N(Оборудование!P39)&gt;0,ISNUMBER(Оборудование!R39),((Год*12+10)-(YEAR(Оборудование!R39)*12+MONTH(Оборудование!R39)))&gt;0,MOD(((Год*12+10)-(YEAR(Оборудование!R39)*12+MONTH(Оборудование!R39))),MAX(1,N(Оборудование!P39)))=0),"К",IF(AND(N(Оборудование!M39)&gt;0,ISNUMBER(Оборудование!O39),((Год*12+10)-(YEAR(Оборудование!O39)*12+MONTH(Оборудование!O39)))&gt;0,MOD(((Год*12+10)-(YEAR(Оборудование!O39)*12+MONTH(Оборудование!O39))),MAX(1,N(Оборудование!M39)))=0),"Т",IF(AND(N(Оборудование!J39)&gt;0,ISNUMBER(Оборудование!L39),((Год*12+10)-(YEAR(Оборудование!L39)*12+MONTH(Оборудование!L39)))&gt;0,MOD(((Год*12+10)-(YEAR(Оборудование!L39)*12+MONTH(Оборудование!L39))),MAX(1,N(Оборудование!J39)))=0),"ТО",""))))</f>
        <v/>
      </c>
      <c r="L39">
        <f>IF(Оборудование!$B39="","",IF(AND(N(Оборудование!P39)&gt;0,ISNUMBER(Оборудование!R39),((Год*12+11)-(YEAR(Оборудование!R39)*12+MONTH(Оборудование!R39)))&gt;0,MOD(((Год*12+11)-(YEAR(Оборудование!R39)*12+MONTH(Оборудование!R39))),MAX(1,N(Оборудование!P39)))=0),"К",IF(AND(N(Оборудование!M39)&gt;0,ISNUMBER(Оборудование!O39),((Год*12+11)-(YEAR(Оборудование!O39)*12+MONTH(Оборудование!O39)))&gt;0,MOD(((Год*12+11)-(YEAR(Оборудование!O39)*12+MONTH(Оборудование!O39))),MAX(1,N(Оборудование!M39)))=0),"Т",IF(AND(N(Оборудование!J39)&gt;0,ISNUMBER(Оборудование!L39),((Год*12+11)-(YEAR(Оборудование!L39)*12+MONTH(Оборудование!L39)))&gt;0,MOD(((Год*12+11)-(YEAR(Оборудование!L39)*12+MONTH(Оборудование!L39))),MAX(1,N(Оборудование!J39)))=0),"ТО",""))))</f>
        <v/>
      </c>
      <c r="M39">
        <f>IF(Оборудование!$B39="","",IF(AND(N(Оборудование!P39)&gt;0,ISNUMBER(Оборудование!R39),((Год*12+12)-(YEAR(Оборудование!R39)*12+MONTH(Оборудование!R39)))&gt;0,MOD(((Год*12+12)-(YEAR(Оборудование!R39)*12+MONTH(Оборудование!R39))),MAX(1,N(Оборудование!P39)))=0),"К",IF(AND(N(Оборудование!M39)&gt;0,ISNUMBER(Оборудование!O39),((Год*12+12)-(YEAR(Оборудование!O39)*12+MONTH(Оборудование!O39)))&gt;0,MOD(((Год*12+12)-(YEAR(Оборудование!O39)*12+MONTH(Оборудование!O39))),MAX(1,N(Оборудование!M39)))=0),"Т",IF(AND(N(Оборудование!J39)&gt;0,ISNUMBER(Оборудование!L39),((Год*12+12)-(YEAR(Оборудование!L39)*12+MONTH(Оборудование!L39)))&gt;0,MOD(((Год*12+12)-(YEAR(Оборудование!L39)*12+MONTH(Оборудование!L39))),MAX(1,N(Оборудование!J39)))=0),"ТО",""))))</f>
        <v/>
      </c>
      <c r="O39">
        <f>IF(B39="",0,IF(B39="К",N(Оборудование!$Q39),IF(B39="Т",N(Оборудование!$N39),N(Оборудование!$K39))))</f>
        <v/>
      </c>
      <c r="P39">
        <f>IF(C39="",0,IF(C39="К",N(Оборудование!$Q39),IF(C39="Т",N(Оборудование!$N39),N(Оборудование!$K39))))</f>
        <v/>
      </c>
      <c r="Q39">
        <f>IF(D39="",0,IF(D39="К",N(Оборудование!$Q39),IF(D39="Т",N(Оборудование!$N39),N(Оборудование!$K39))))</f>
        <v/>
      </c>
      <c r="R39">
        <f>IF(E39="",0,IF(E39="К",N(Оборудование!$Q39),IF(E39="Т",N(Оборудование!$N39),N(Оборудование!$K39))))</f>
        <v/>
      </c>
      <c r="S39">
        <f>IF(F39="",0,IF(F39="К",N(Оборудование!$Q39),IF(F39="Т",N(Оборудование!$N39),N(Оборудование!$K39))))</f>
        <v/>
      </c>
      <c r="T39">
        <f>IF(G39="",0,IF(G39="К",N(Оборудование!$Q39),IF(G39="Т",N(Оборудование!$N39),N(Оборудование!$K39))))</f>
        <v/>
      </c>
      <c r="U39">
        <f>IF(H39="",0,IF(H39="К",N(Оборудование!$Q39),IF(H39="Т",N(Оборудование!$N39),N(Оборудование!$K39))))</f>
        <v/>
      </c>
      <c r="V39">
        <f>IF(I39="",0,IF(I39="К",N(Оборудование!$Q39),IF(I39="Т",N(Оборудование!$N39),N(Оборудование!$K39))))</f>
        <v/>
      </c>
      <c r="W39">
        <f>IF(J39="",0,IF(J39="К",N(Оборудование!$Q39),IF(J39="Т",N(Оборудование!$N39),N(Оборудование!$K39))))</f>
        <v/>
      </c>
      <c r="X39">
        <f>IF(K39="",0,IF(K39="К",N(Оборудование!$Q39),IF(K39="Т",N(Оборудование!$N39),N(Оборудование!$K39))))</f>
        <v/>
      </c>
      <c r="Y39">
        <f>IF(L39="",0,IF(L39="К",N(Оборудование!$Q39),IF(L39="Т",N(Оборудование!$N39),N(Оборудование!$K39))))</f>
        <v/>
      </c>
      <c r="Z39">
        <f>IF(M39="",0,IF(M39="К",N(Оборудование!$Q39),IF(M39="Т",N(Оборудование!$N39),N(Оборудование!$K39))))</f>
        <v/>
      </c>
      <c r="AB39">
        <f>IF(B39="","",IF(COUNTIF('Журнал выполнения'!$H$6:$H$405,$A39&amp;"|"&amp;TEXT(DATE(Год,1,1),"YYYYMM"))&gt;0,"В",IF(EOMONTH(DATE(Год,1,1),0)&lt;ОтчДата,"Х","П")))</f>
        <v/>
      </c>
      <c r="AC39">
        <f>IF(C39="","",IF(COUNTIF('Журнал выполнения'!$H$6:$H$405,$A39&amp;"|"&amp;TEXT(DATE(Год,2,1),"YYYYMM"))&gt;0,"В",IF(EOMONTH(DATE(Год,2,1),0)&lt;ОтчДата,"Х","П")))</f>
        <v/>
      </c>
      <c r="AD39">
        <f>IF(D39="","",IF(COUNTIF('Журнал выполнения'!$H$6:$H$405,$A39&amp;"|"&amp;TEXT(DATE(Год,3,1),"YYYYMM"))&gt;0,"В",IF(EOMONTH(DATE(Год,3,1),0)&lt;ОтчДата,"Х","П")))</f>
        <v/>
      </c>
      <c r="AE39">
        <f>IF(E39="","",IF(COUNTIF('Журнал выполнения'!$H$6:$H$405,$A39&amp;"|"&amp;TEXT(DATE(Год,4,1),"YYYYMM"))&gt;0,"В",IF(EOMONTH(DATE(Год,4,1),0)&lt;ОтчДата,"Х","П")))</f>
        <v/>
      </c>
      <c r="AF39">
        <f>IF(F39="","",IF(COUNTIF('Журнал выполнения'!$H$6:$H$405,$A39&amp;"|"&amp;TEXT(DATE(Год,5,1),"YYYYMM"))&gt;0,"В",IF(EOMONTH(DATE(Год,5,1),0)&lt;ОтчДата,"Х","П")))</f>
        <v/>
      </c>
      <c r="AG39">
        <f>IF(G39="","",IF(COUNTIF('Журнал выполнения'!$H$6:$H$405,$A39&amp;"|"&amp;TEXT(DATE(Год,6,1),"YYYYMM"))&gt;0,"В",IF(EOMONTH(DATE(Год,6,1),0)&lt;ОтчДата,"Х","П")))</f>
        <v/>
      </c>
      <c r="AH39">
        <f>IF(H39="","",IF(COUNTIF('Журнал выполнения'!$H$6:$H$405,$A39&amp;"|"&amp;TEXT(DATE(Год,7,1),"YYYYMM"))&gt;0,"В",IF(EOMONTH(DATE(Год,7,1),0)&lt;ОтчДата,"Х","П")))</f>
        <v/>
      </c>
      <c r="AI39">
        <f>IF(I39="","",IF(COUNTIF('Журнал выполнения'!$H$6:$H$405,$A39&amp;"|"&amp;TEXT(DATE(Год,8,1),"YYYYMM"))&gt;0,"В",IF(EOMONTH(DATE(Год,8,1),0)&lt;ОтчДата,"Х","П")))</f>
        <v/>
      </c>
      <c r="AJ39">
        <f>IF(J39="","",IF(COUNTIF('Журнал выполнения'!$H$6:$H$405,$A39&amp;"|"&amp;TEXT(DATE(Год,9,1),"YYYYMM"))&gt;0,"В",IF(EOMONTH(DATE(Год,9,1),0)&lt;ОтчДата,"Х","П")))</f>
        <v/>
      </c>
      <c r="AK39">
        <f>IF(K39="","",IF(COUNTIF('Журнал выполнения'!$H$6:$H$405,$A39&amp;"|"&amp;TEXT(DATE(Год,10,1),"YYYYMM"))&gt;0,"В",IF(EOMONTH(DATE(Год,10,1),0)&lt;ОтчДата,"Х","П")))</f>
        <v/>
      </c>
      <c r="AL39">
        <f>IF(L39="","",IF(COUNTIF('Журнал выполнения'!$H$6:$H$405,$A39&amp;"|"&amp;TEXT(DATE(Год,11,1),"YYYYMM"))&gt;0,"В",IF(EOMONTH(DATE(Год,11,1),0)&lt;ОтчДата,"Х","П")))</f>
        <v/>
      </c>
      <c r="AM39">
        <f>IF(M39="","",IF(COUNTIF('Журнал выполнения'!$H$6:$H$405,$A39&amp;"|"&amp;TEXT(DATE(Год,12,1),"YYYYMM"))&gt;0,"В",IF(EOMONTH(DATE(Год,12,1),0)&lt;ОтчДата,"Х","П")))</f>
        <v/>
      </c>
    </row>
    <row r="40">
      <c r="A40">
        <f>Оборудование!A40</f>
        <v/>
      </c>
      <c r="B40">
        <f>IF(Оборудование!$B40="","",IF(AND(N(Оборудование!P40)&gt;0,ISNUMBER(Оборудование!R40),((Год*12+1)-(YEAR(Оборудование!R40)*12+MONTH(Оборудование!R40)))&gt;0,MOD(((Год*12+1)-(YEAR(Оборудование!R40)*12+MONTH(Оборудование!R40))),MAX(1,N(Оборудование!P40)))=0),"К",IF(AND(N(Оборудование!M40)&gt;0,ISNUMBER(Оборудование!O40),((Год*12+1)-(YEAR(Оборудование!O40)*12+MONTH(Оборудование!O40)))&gt;0,MOD(((Год*12+1)-(YEAR(Оборудование!O40)*12+MONTH(Оборудование!O40))),MAX(1,N(Оборудование!M40)))=0),"Т",IF(AND(N(Оборудование!J40)&gt;0,ISNUMBER(Оборудование!L40),((Год*12+1)-(YEAR(Оборудование!L40)*12+MONTH(Оборудование!L40)))&gt;0,MOD(((Год*12+1)-(YEAR(Оборудование!L40)*12+MONTH(Оборудование!L40))),MAX(1,N(Оборудование!J40)))=0),"ТО",""))))</f>
        <v/>
      </c>
      <c r="C40">
        <f>IF(Оборудование!$B40="","",IF(AND(N(Оборудование!P40)&gt;0,ISNUMBER(Оборудование!R40),((Год*12+2)-(YEAR(Оборудование!R40)*12+MONTH(Оборудование!R40)))&gt;0,MOD(((Год*12+2)-(YEAR(Оборудование!R40)*12+MONTH(Оборудование!R40))),MAX(1,N(Оборудование!P40)))=0),"К",IF(AND(N(Оборудование!M40)&gt;0,ISNUMBER(Оборудование!O40),((Год*12+2)-(YEAR(Оборудование!O40)*12+MONTH(Оборудование!O40)))&gt;0,MOD(((Год*12+2)-(YEAR(Оборудование!O40)*12+MONTH(Оборудование!O40))),MAX(1,N(Оборудование!M40)))=0),"Т",IF(AND(N(Оборудование!J40)&gt;0,ISNUMBER(Оборудование!L40),((Год*12+2)-(YEAR(Оборудование!L40)*12+MONTH(Оборудование!L40)))&gt;0,MOD(((Год*12+2)-(YEAR(Оборудование!L40)*12+MONTH(Оборудование!L40))),MAX(1,N(Оборудование!J40)))=0),"ТО",""))))</f>
        <v/>
      </c>
      <c r="D40">
        <f>IF(Оборудование!$B40="","",IF(AND(N(Оборудование!P40)&gt;0,ISNUMBER(Оборудование!R40),((Год*12+3)-(YEAR(Оборудование!R40)*12+MONTH(Оборудование!R40)))&gt;0,MOD(((Год*12+3)-(YEAR(Оборудование!R40)*12+MONTH(Оборудование!R40))),MAX(1,N(Оборудование!P40)))=0),"К",IF(AND(N(Оборудование!M40)&gt;0,ISNUMBER(Оборудование!O40),((Год*12+3)-(YEAR(Оборудование!O40)*12+MONTH(Оборудование!O40)))&gt;0,MOD(((Год*12+3)-(YEAR(Оборудование!O40)*12+MONTH(Оборудование!O40))),MAX(1,N(Оборудование!M40)))=0),"Т",IF(AND(N(Оборудование!J40)&gt;0,ISNUMBER(Оборудование!L40),((Год*12+3)-(YEAR(Оборудование!L40)*12+MONTH(Оборудование!L40)))&gt;0,MOD(((Год*12+3)-(YEAR(Оборудование!L40)*12+MONTH(Оборудование!L40))),MAX(1,N(Оборудование!J40)))=0),"ТО",""))))</f>
        <v/>
      </c>
      <c r="E40">
        <f>IF(Оборудование!$B40="","",IF(AND(N(Оборудование!P40)&gt;0,ISNUMBER(Оборудование!R40),((Год*12+4)-(YEAR(Оборудование!R40)*12+MONTH(Оборудование!R40)))&gt;0,MOD(((Год*12+4)-(YEAR(Оборудование!R40)*12+MONTH(Оборудование!R40))),MAX(1,N(Оборудование!P40)))=0),"К",IF(AND(N(Оборудование!M40)&gt;0,ISNUMBER(Оборудование!O40),((Год*12+4)-(YEAR(Оборудование!O40)*12+MONTH(Оборудование!O40)))&gt;0,MOD(((Год*12+4)-(YEAR(Оборудование!O40)*12+MONTH(Оборудование!O40))),MAX(1,N(Оборудование!M40)))=0),"Т",IF(AND(N(Оборудование!J40)&gt;0,ISNUMBER(Оборудование!L40),((Год*12+4)-(YEAR(Оборудование!L40)*12+MONTH(Оборудование!L40)))&gt;0,MOD(((Год*12+4)-(YEAR(Оборудование!L40)*12+MONTH(Оборудование!L40))),MAX(1,N(Оборудование!J40)))=0),"ТО",""))))</f>
        <v/>
      </c>
      <c r="F40">
        <f>IF(Оборудование!$B40="","",IF(AND(N(Оборудование!P40)&gt;0,ISNUMBER(Оборудование!R40),((Год*12+5)-(YEAR(Оборудование!R40)*12+MONTH(Оборудование!R40)))&gt;0,MOD(((Год*12+5)-(YEAR(Оборудование!R40)*12+MONTH(Оборудование!R40))),MAX(1,N(Оборудование!P40)))=0),"К",IF(AND(N(Оборудование!M40)&gt;0,ISNUMBER(Оборудование!O40),((Год*12+5)-(YEAR(Оборудование!O40)*12+MONTH(Оборудование!O40)))&gt;0,MOD(((Год*12+5)-(YEAR(Оборудование!O40)*12+MONTH(Оборудование!O40))),MAX(1,N(Оборудование!M40)))=0),"Т",IF(AND(N(Оборудование!J40)&gt;0,ISNUMBER(Оборудование!L40),((Год*12+5)-(YEAR(Оборудование!L40)*12+MONTH(Оборудование!L40)))&gt;0,MOD(((Год*12+5)-(YEAR(Оборудование!L40)*12+MONTH(Оборудование!L40))),MAX(1,N(Оборудование!J40)))=0),"ТО",""))))</f>
        <v/>
      </c>
      <c r="G40">
        <f>IF(Оборудование!$B40="","",IF(AND(N(Оборудование!P40)&gt;0,ISNUMBER(Оборудование!R40),((Год*12+6)-(YEAR(Оборудование!R40)*12+MONTH(Оборудование!R40)))&gt;0,MOD(((Год*12+6)-(YEAR(Оборудование!R40)*12+MONTH(Оборудование!R40))),MAX(1,N(Оборудование!P40)))=0),"К",IF(AND(N(Оборудование!M40)&gt;0,ISNUMBER(Оборудование!O40),((Год*12+6)-(YEAR(Оборудование!O40)*12+MONTH(Оборудование!O40)))&gt;0,MOD(((Год*12+6)-(YEAR(Оборудование!O40)*12+MONTH(Оборудование!O40))),MAX(1,N(Оборудование!M40)))=0),"Т",IF(AND(N(Оборудование!J40)&gt;0,ISNUMBER(Оборудование!L40),((Год*12+6)-(YEAR(Оборудование!L40)*12+MONTH(Оборудование!L40)))&gt;0,MOD(((Год*12+6)-(YEAR(Оборудование!L40)*12+MONTH(Оборудование!L40))),MAX(1,N(Оборудование!J40)))=0),"ТО",""))))</f>
        <v/>
      </c>
      <c r="H40">
        <f>IF(Оборудование!$B40="","",IF(AND(N(Оборудование!P40)&gt;0,ISNUMBER(Оборудование!R40),((Год*12+7)-(YEAR(Оборудование!R40)*12+MONTH(Оборудование!R40)))&gt;0,MOD(((Год*12+7)-(YEAR(Оборудование!R40)*12+MONTH(Оборудование!R40))),MAX(1,N(Оборудование!P40)))=0),"К",IF(AND(N(Оборудование!M40)&gt;0,ISNUMBER(Оборудование!O40),((Год*12+7)-(YEAR(Оборудование!O40)*12+MONTH(Оборудование!O40)))&gt;0,MOD(((Год*12+7)-(YEAR(Оборудование!O40)*12+MONTH(Оборудование!O40))),MAX(1,N(Оборудование!M40)))=0),"Т",IF(AND(N(Оборудование!J40)&gt;0,ISNUMBER(Оборудование!L40),((Год*12+7)-(YEAR(Оборудование!L40)*12+MONTH(Оборудование!L40)))&gt;0,MOD(((Год*12+7)-(YEAR(Оборудование!L40)*12+MONTH(Оборудование!L40))),MAX(1,N(Оборудование!J40)))=0),"ТО",""))))</f>
        <v/>
      </c>
      <c r="I40">
        <f>IF(Оборудование!$B40="","",IF(AND(N(Оборудование!P40)&gt;0,ISNUMBER(Оборудование!R40),((Год*12+8)-(YEAR(Оборудование!R40)*12+MONTH(Оборудование!R40)))&gt;0,MOD(((Год*12+8)-(YEAR(Оборудование!R40)*12+MONTH(Оборудование!R40))),MAX(1,N(Оборудование!P40)))=0),"К",IF(AND(N(Оборудование!M40)&gt;0,ISNUMBER(Оборудование!O40),((Год*12+8)-(YEAR(Оборудование!O40)*12+MONTH(Оборудование!O40)))&gt;0,MOD(((Год*12+8)-(YEAR(Оборудование!O40)*12+MONTH(Оборудование!O40))),MAX(1,N(Оборудование!M40)))=0),"Т",IF(AND(N(Оборудование!J40)&gt;0,ISNUMBER(Оборудование!L40),((Год*12+8)-(YEAR(Оборудование!L40)*12+MONTH(Оборудование!L40)))&gt;0,MOD(((Год*12+8)-(YEAR(Оборудование!L40)*12+MONTH(Оборудование!L40))),MAX(1,N(Оборудование!J40)))=0),"ТО",""))))</f>
        <v/>
      </c>
      <c r="J40">
        <f>IF(Оборудование!$B40="","",IF(AND(N(Оборудование!P40)&gt;0,ISNUMBER(Оборудование!R40),((Год*12+9)-(YEAR(Оборудование!R40)*12+MONTH(Оборудование!R40)))&gt;0,MOD(((Год*12+9)-(YEAR(Оборудование!R40)*12+MONTH(Оборудование!R40))),MAX(1,N(Оборудование!P40)))=0),"К",IF(AND(N(Оборудование!M40)&gt;0,ISNUMBER(Оборудование!O40),((Год*12+9)-(YEAR(Оборудование!O40)*12+MONTH(Оборудование!O40)))&gt;0,MOD(((Год*12+9)-(YEAR(Оборудование!O40)*12+MONTH(Оборудование!O40))),MAX(1,N(Оборудование!M40)))=0),"Т",IF(AND(N(Оборудование!J40)&gt;0,ISNUMBER(Оборудование!L40),((Год*12+9)-(YEAR(Оборудование!L40)*12+MONTH(Оборудование!L40)))&gt;0,MOD(((Год*12+9)-(YEAR(Оборудование!L40)*12+MONTH(Оборудование!L40))),MAX(1,N(Оборудование!J40)))=0),"ТО",""))))</f>
        <v/>
      </c>
      <c r="K40">
        <f>IF(Оборудование!$B40="","",IF(AND(N(Оборудование!P40)&gt;0,ISNUMBER(Оборудование!R40),((Год*12+10)-(YEAR(Оборудование!R40)*12+MONTH(Оборудование!R40)))&gt;0,MOD(((Год*12+10)-(YEAR(Оборудование!R40)*12+MONTH(Оборудование!R40))),MAX(1,N(Оборудование!P40)))=0),"К",IF(AND(N(Оборудование!M40)&gt;0,ISNUMBER(Оборудование!O40),((Год*12+10)-(YEAR(Оборудование!O40)*12+MONTH(Оборудование!O40)))&gt;0,MOD(((Год*12+10)-(YEAR(Оборудование!O40)*12+MONTH(Оборудование!O40))),MAX(1,N(Оборудование!M40)))=0),"Т",IF(AND(N(Оборудование!J40)&gt;0,ISNUMBER(Оборудование!L40),((Год*12+10)-(YEAR(Оборудование!L40)*12+MONTH(Оборудование!L40)))&gt;0,MOD(((Год*12+10)-(YEAR(Оборудование!L40)*12+MONTH(Оборудование!L40))),MAX(1,N(Оборудование!J40)))=0),"ТО",""))))</f>
        <v/>
      </c>
      <c r="L40">
        <f>IF(Оборудование!$B40="","",IF(AND(N(Оборудование!P40)&gt;0,ISNUMBER(Оборудование!R40),((Год*12+11)-(YEAR(Оборудование!R40)*12+MONTH(Оборудование!R40)))&gt;0,MOD(((Год*12+11)-(YEAR(Оборудование!R40)*12+MONTH(Оборудование!R40))),MAX(1,N(Оборудование!P40)))=0),"К",IF(AND(N(Оборудование!M40)&gt;0,ISNUMBER(Оборудование!O40),((Год*12+11)-(YEAR(Оборудование!O40)*12+MONTH(Оборудование!O40)))&gt;0,MOD(((Год*12+11)-(YEAR(Оборудование!O40)*12+MONTH(Оборудование!O40))),MAX(1,N(Оборудование!M40)))=0),"Т",IF(AND(N(Оборудование!J40)&gt;0,ISNUMBER(Оборудование!L40),((Год*12+11)-(YEAR(Оборудование!L40)*12+MONTH(Оборудование!L40)))&gt;0,MOD(((Год*12+11)-(YEAR(Оборудование!L40)*12+MONTH(Оборудование!L40))),MAX(1,N(Оборудование!J40)))=0),"ТО",""))))</f>
        <v/>
      </c>
      <c r="M40">
        <f>IF(Оборудование!$B40="","",IF(AND(N(Оборудование!P40)&gt;0,ISNUMBER(Оборудование!R40),((Год*12+12)-(YEAR(Оборудование!R40)*12+MONTH(Оборудование!R40)))&gt;0,MOD(((Год*12+12)-(YEAR(Оборудование!R40)*12+MONTH(Оборудование!R40))),MAX(1,N(Оборудование!P40)))=0),"К",IF(AND(N(Оборудование!M40)&gt;0,ISNUMBER(Оборудование!O40),((Год*12+12)-(YEAR(Оборудование!O40)*12+MONTH(Оборудование!O40)))&gt;0,MOD(((Год*12+12)-(YEAR(Оборудование!O40)*12+MONTH(Оборудование!O40))),MAX(1,N(Оборудование!M40)))=0),"Т",IF(AND(N(Оборудование!J40)&gt;0,ISNUMBER(Оборудование!L40),((Год*12+12)-(YEAR(Оборудование!L40)*12+MONTH(Оборудование!L40)))&gt;0,MOD(((Год*12+12)-(YEAR(Оборудование!L40)*12+MONTH(Оборудование!L40))),MAX(1,N(Оборудование!J40)))=0),"ТО",""))))</f>
        <v/>
      </c>
      <c r="O40">
        <f>IF(B40="",0,IF(B40="К",N(Оборудование!$Q40),IF(B40="Т",N(Оборудование!$N40),N(Оборудование!$K40))))</f>
        <v/>
      </c>
      <c r="P40">
        <f>IF(C40="",0,IF(C40="К",N(Оборудование!$Q40),IF(C40="Т",N(Оборудование!$N40),N(Оборудование!$K40))))</f>
        <v/>
      </c>
      <c r="Q40">
        <f>IF(D40="",0,IF(D40="К",N(Оборудование!$Q40),IF(D40="Т",N(Оборудование!$N40),N(Оборудование!$K40))))</f>
        <v/>
      </c>
      <c r="R40">
        <f>IF(E40="",0,IF(E40="К",N(Оборудование!$Q40),IF(E40="Т",N(Оборудование!$N40),N(Оборудование!$K40))))</f>
        <v/>
      </c>
      <c r="S40">
        <f>IF(F40="",0,IF(F40="К",N(Оборудование!$Q40),IF(F40="Т",N(Оборудование!$N40),N(Оборудование!$K40))))</f>
        <v/>
      </c>
      <c r="T40">
        <f>IF(G40="",0,IF(G40="К",N(Оборудование!$Q40),IF(G40="Т",N(Оборудование!$N40),N(Оборудование!$K40))))</f>
        <v/>
      </c>
      <c r="U40">
        <f>IF(H40="",0,IF(H40="К",N(Оборудование!$Q40),IF(H40="Т",N(Оборудование!$N40),N(Оборудование!$K40))))</f>
        <v/>
      </c>
      <c r="V40">
        <f>IF(I40="",0,IF(I40="К",N(Оборудование!$Q40),IF(I40="Т",N(Оборудование!$N40),N(Оборудование!$K40))))</f>
        <v/>
      </c>
      <c r="W40">
        <f>IF(J40="",0,IF(J40="К",N(Оборудование!$Q40),IF(J40="Т",N(Оборудование!$N40),N(Оборудование!$K40))))</f>
        <v/>
      </c>
      <c r="X40">
        <f>IF(K40="",0,IF(K40="К",N(Оборудование!$Q40),IF(K40="Т",N(Оборудование!$N40),N(Оборудование!$K40))))</f>
        <v/>
      </c>
      <c r="Y40">
        <f>IF(L40="",0,IF(L40="К",N(Оборудование!$Q40),IF(L40="Т",N(Оборудование!$N40),N(Оборудование!$K40))))</f>
        <v/>
      </c>
      <c r="Z40">
        <f>IF(M40="",0,IF(M40="К",N(Оборудование!$Q40),IF(M40="Т",N(Оборудование!$N40),N(Оборудование!$K40))))</f>
        <v/>
      </c>
      <c r="AB40">
        <f>IF(B40="","",IF(COUNTIF('Журнал выполнения'!$H$6:$H$405,$A40&amp;"|"&amp;TEXT(DATE(Год,1,1),"YYYYMM"))&gt;0,"В",IF(EOMONTH(DATE(Год,1,1),0)&lt;ОтчДата,"Х","П")))</f>
        <v/>
      </c>
      <c r="AC40">
        <f>IF(C40="","",IF(COUNTIF('Журнал выполнения'!$H$6:$H$405,$A40&amp;"|"&amp;TEXT(DATE(Год,2,1),"YYYYMM"))&gt;0,"В",IF(EOMONTH(DATE(Год,2,1),0)&lt;ОтчДата,"Х","П")))</f>
        <v/>
      </c>
      <c r="AD40">
        <f>IF(D40="","",IF(COUNTIF('Журнал выполнения'!$H$6:$H$405,$A40&amp;"|"&amp;TEXT(DATE(Год,3,1),"YYYYMM"))&gt;0,"В",IF(EOMONTH(DATE(Год,3,1),0)&lt;ОтчДата,"Х","П")))</f>
        <v/>
      </c>
      <c r="AE40">
        <f>IF(E40="","",IF(COUNTIF('Журнал выполнения'!$H$6:$H$405,$A40&amp;"|"&amp;TEXT(DATE(Год,4,1),"YYYYMM"))&gt;0,"В",IF(EOMONTH(DATE(Год,4,1),0)&lt;ОтчДата,"Х","П")))</f>
        <v/>
      </c>
      <c r="AF40">
        <f>IF(F40="","",IF(COUNTIF('Журнал выполнения'!$H$6:$H$405,$A40&amp;"|"&amp;TEXT(DATE(Год,5,1),"YYYYMM"))&gt;0,"В",IF(EOMONTH(DATE(Год,5,1),0)&lt;ОтчДата,"Х","П")))</f>
        <v/>
      </c>
      <c r="AG40">
        <f>IF(G40="","",IF(COUNTIF('Журнал выполнения'!$H$6:$H$405,$A40&amp;"|"&amp;TEXT(DATE(Год,6,1),"YYYYMM"))&gt;0,"В",IF(EOMONTH(DATE(Год,6,1),0)&lt;ОтчДата,"Х","П")))</f>
        <v/>
      </c>
      <c r="AH40">
        <f>IF(H40="","",IF(COUNTIF('Журнал выполнения'!$H$6:$H$405,$A40&amp;"|"&amp;TEXT(DATE(Год,7,1),"YYYYMM"))&gt;0,"В",IF(EOMONTH(DATE(Год,7,1),0)&lt;ОтчДата,"Х","П")))</f>
        <v/>
      </c>
      <c r="AI40">
        <f>IF(I40="","",IF(COUNTIF('Журнал выполнения'!$H$6:$H$405,$A40&amp;"|"&amp;TEXT(DATE(Год,8,1),"YYYYMM"))&gt;0,"В",IF(EOMONTH(DATE(Год,8,1),0)&lt;ОтчДата,"Х","П")))</f>
        <v/>
      </c>
      <c r="AJ40">
        <f>IF(J40="","",IF(COUNTIF('Журнал выполнения'!$H$6:$H$405,$A40&amp;"|"&amp;TEXT(DATE(Год,9,1),"YYYYMM"))&gt;0,"В",IF(EOMONTH(DATE(Год,9,1),0)&lt;ОтчДата,"Х","П")))</f>
        <v/>
      </c>
      <c r="AK40">
        <f>IF(K40="","",IF(COUNTIF('Журнал выполнения'!$H$6:$H$405,$A40&amp;"|"&amp;TEXT(DATE(Год,10,1),"YYYYMM"))&gt;0,"В",IF(EOMONTH(DATE(Год,10,1),0)&lt;ОтчДата,"Х","П")))</f>
        <v/>
      </c>
      <c r="AL40">
        <f>IF(L40="","",IF(COUNTIF('Журнал выполнения'!$H$6:$H$405,$A40&amp;"|"&amp;TEXT(DATE(Год,11,1),"YYYYMM"))&gt;0,"В",IF(EOMONTH(DATE(Год,11,1),0)&lt;ОтчДата,"Х","П")))</f>
        <v/>
      </c>
      <c r="AM40">
        <f>IF(M40="","",IF(COUNTIF('Журнал выполнения'!$H$6:$H$405,$A40&amp;"|"&amp;TEXT(DATE(Год,12,1),"YYYYMM"))&gt;0,"В",IF(EOMONTH(DATE(Год,12,1),0)&lt;ОтчДата,"Х","П")))</f>
        <v/>
      </c>
    </row>
    <row r="41">
      <c r="A41">
        <f>Оборудование!A41</f>
        <v/>
      </c>
      <c r="B41">
        <f>IF(Оборудование!$B41="","",IF(AND(N(Оборудование!P41)&gt;0,ISNUMBER(Оборудование!R41),((Год*12+1)-(YEAR(Оборудование!R41)*12+MONTH(Оборудование!R41)))&gt;0,MOD(((Год*12+1)-(YEAR(Оборудование!R41)*12+MONTH(Оборудование!R41))),MAX(1,N(Оборудование!P41)))=0),"К",IF(AND(N(Оборудование!M41)&gt;0,ISNUMBER(Оборудование!O41),((Год*12+1)-(YEAR(Оборудование!O41)*12+MONTH(Оборудование!O41)))&gt;0,MOD(((Год*12+1)-(YEAR(Оборудование!O41)*12+MONTH(Оборудование!O41))),MAX(1,N(Оборудование!M41)))=0),"Т",IF(AND(N(Оборудование!J41)&gt;0,ISNUMBER(Оборудование!L41),((Год*12+1)-(YEAR(Оборудование!L41)*12+MONTH(Оборудование!L41)))&gt;0,MOD(((Год*12+1)-(YEAR(Оборудование!L41)*12+MONTH(Оборудование!L41))),MAX(1,N(Оборудование!J41)))=0),"ТО",""))))</f>
        <v/>
      </c>
      <c r="C41">
        <f>IF(Оборудование!$B41="","",IF(AND(N(Оборудование!P41)&gt;0,ISNUMBER(Оборудование!R41),((Год*12+2)-(YEAR(Оборудование!R41)*12+MONTH(Оборудование!R41)))&gt;0,MOD(((Год*12+2)-(YEAR(Оборудование!R41)*12+MONTH(Оборудование!R41))),MAX(1,N(Оборудование!P41)))=0),"К",IF(AND(N(Оборудование!M41)&gt;0,ISNUMBER(Оборудование!O41),((Год*12+2)-(YEAR(Оборудование!O41)*12+MONTH(Оборудование!O41)))&gt;0,MOD(((Год*12+2)-(YEAR(Оборудование!O41)*12+MONTH(Оборудование!O41))),MAX(1,N(Оборудование!M41)))=0),"Т",IF(AND(N(Оборудование!J41)&gt;0,ISNUMBER(Оборудование!L41),((Год*12+2)-(YEAR(Оборудование!L41)*12+MONTH(Оборудование!L41)))&gt;0,MOD(((Год*12+2)-(YEAR(Оборудование!L41)*12+MONTH(Оборудование!L41))),MAX(1,N(Оборудование!J41)))=0),"ТО",""))))</f>
        <v/>
      </c>
      <c r="D41">
        <f>IF(Оборудование!$B41="","",IF(AND(N(Оборудование!P41)&gt;0,ISNUMBER(Оборудование!R41),((Год*12+3)-(YEAR(Оборудование!R41)*12+MONTH(Оборудование!R41)))&gt;0,MOD(((Год*12+3)-(YEAR(Оборудование!R41)*12+MONTH(Оборудование!R41))),MAX(1,N(Оборудование!P41)))=0),"К",IF(AND(N(Оборудование!M41)&gt;0,ISNUMBER(Оборудование!O41),((Год*12+3)-(YEAR(Оборудование!O41)*12+MONTH(Оборудование!O41)))&gt;0,MOD(((Год*12+3)-(YEAR(Оборудование!O41)*12+MONTH(Оборудование!O41))),MAX(1,N(Оборудование!M41)))=0),"Т",IF(AND(N(Оборудование!J41)&gt;0,ISNUMBER(Оборудование!L41),((Год*12+3)-(YEAR(Оборудование!L41)*12+MONTH(Оборудование!L41)))&gt;0,MOD(((Год*12+3)-(YEAR(Оборудование!L41)*12+MONTH(Оборудование!L41))),MAX(1,N(Оборудование!J41)))=0),"ТО",""))))</f>
        <v/>
      </c>
      <c r="E41">
        <f>IF(Оборудование!$B41="","",IF(AND(N(Оборудование!P41)&gt;0,ISNUMBER(Оборудование!R41),((Год*12+4)-(YEAR(Оборудование!R41)*12+MONTH(Оборудование!R41)))&gt;0,MOD(((Год*12+4)-(YEAR(Оборудование!R41)*12+MONTH(Оборудование!R41))),MAX(1,N(Оборудование!P41)))=0),"К",IF(AND(N(Оборудование!M41)&gt;0,ISNUMBER(Оборудование!O41),((Год*12+4)-(YEAR(Оборудование!O41)*12+MONTH(Оборудование!O41)))&gt;0,MOD(((Год*12+4)-(YEAR(Оборудование!O41)*12+MONTH(Оборудование!O41))),MAX(1,N(Оборудование!M41)))=0),"Т",IF(AND(N(Оборудование!J41)&gt;0,ISNUMBER(Оборудование!L41),((Год*12+4)-(YEAR(Оборудование!L41)*12+MONTH(Оборудование!L41)))&gt;0,MOD(((Год*12+4)-(YEAR(Оборудование!L41)*12+MONTH(Оборудование!L41))),MAX(1,N(Оборудование!J41)))=0),"ТО",""))))</f>
        <v/>
      </c>
      <c r="F41">
        <f>IF(Оборудование!$B41="","",IF(AND(N(Оборудование!P41)&gt;0,ISNUMBER(Оборудование!R41),((Год*12+5)-(YEAR(Оборудование!R41)*12+MONTH(Оборудование!R41)))&gt;0,MOD(((Год*12+5)-(YEAR(Оборудование!R41)*12+MONTH(Оборудование!R41))),MAX(1,N(Оборудование!P41)))=0),"К",IF(AND(N(Оборудование!M41)&gt;0,ISNUMBER(Оборудование!O41),((Год*12+5)-(YEAR(Оборудование!O41)*12+MONTH(Оборудование!O41)))&gt;0,MOD(((Год*12+5)-(YEAR(Оборудование!O41)*12+MONTH(Оборудование!O41))),MAX(1,N(Оборудование!M41)))=0),"Т",IF(AND(N(Оборудование!J41)&gt;0,ISNUMBER(Оборудование!L41),((Год*12+5)-(YEAR(Оборудование!L41)*12+MONTH(Оборудование!L41)))&gt;0,MOD(((Год*12+5)-(YEAR(Оборудование!L41)*12+MONTH(Оборудование!L41))),MAX(1,N(Оборудование!J41)))=0),"ТО",""))))</f>
        <v/>
      </c>
      <c r="G41">
        <f>IF(Оборудование!$B41="","",IF(AND(N(Оборудование!P41)&gt;0,ISNUMBER(Оборудование!R41),((Год*12+6)-(YEAR(Оборудование!R41)*12+MONTH(Оборудование!R41)))&gt;0,MOD(((Год*12+6)-(YEAR(Оборудование!R41)*12+MONTH(Оборудование!R41))),MAX(1,N(Оборудование!P41)))=0),"К",IF(AND(N(Оборудование!M41)&gt;0,ISNUMBER(Оборудование!O41),((Год*12+6)-(YEAR(Оборудование!O41)*12+MONTH(Оборудование!O41)))&gt;0,MOD(((Год*12+6)-(YEAR(Оборудование!O41)*12+MONTH(Оборудование!O41))),MAX(1,N(Оборудование!M41)))=0),"Т",IF(AND(N(Оборудование!J41)&gt;0,ISNUMBER(Оборудование!L41),((Год*12+6)-(YEAR(Оборудование!L41)*12+MONTH(Оборудование!L41)))&gt;0,MOD(((Год*12+6)-(YEAR(Оборудование!L41)*12+MONTH(Оборудование!L41))),MAX(1,N(Оборудование!J41)))=0),"ТО",""))))</f>
        <v/>
      </c>
      <c r="H41">
        <f>IF(Оборудование!$B41="","",IF(AND(N(Оборудование!P41)&gt;0,ISNUMBER(Оборудование!R41),((Год*12+7)-(YEAR(Оборудование!R41)*12+MONTH(Оборудование!R41)))&gt;0,MOD(((Год*12+7)-(YEAR(Оборудование!R41)*12+MONTH(Оборудование!R41))),MAX(1,N(Оборудование!P41)))=0),"К",IF(AND(N(Оборудование!M41)&gt;0,ISNUMBER(Оборудование!O41),((Год*12+7)-(YEAR(Оборудование!O41)*12+MONTH(Оборудование!O41)))&gt;0,MOD(((Год*12+7)-(YEAR(Оборудование!O41)*12+MONTH(Оборудование!O41))),MAX(1,N(Оборудование!M41)))=0),"Т",IF(AND(N(Оборудование!J41)&gt;0,ISNUMBER(Оборудование!L41),((Год*12+7)-(YEAR(Оборудование!L41)*12+MONTH(Оборудование!L41)))&gt;0,MOD(((Год*12+7)-(YEAR(Оборудование!L41)*12+MONTH(Оборудование!L41))),MAX(1,N(Оборудование!J41)))=0),"ТО",""))))</f>
        <v/>
      </c>
      <c r="I41">
        <f>IF(Оборудование!$B41="","",IF(AND(N(Оборудование!P41)&gt;0,ISNUMBER(Оборудование!R41),((Год*12+8)-(YEAR(Оборудование!R41)*12+MONTH(Оборудование!R41)))&gt;0,MOD(((Год*12+8)-(YEAR(Оборудование!R41)*12+MONTH(Оборудование!R41))),MAX(1,N(Оборудование!P41)))=0),"К",IF(AND(N(Оборудование!M41)&gt;0,ISNUMBER(Оборудование!O41),((Год*12+8)-(YEAR(Оборудование!O41)*12+MONTH(Оборудование!O41)))&gt;0,MOD(((Год*12+8)-(YEAR(Оборудование!O41)*12+MONTH(Оборудование!O41))),MAX(1,N(Оборудование!M41)))=0),"Т",IF(AND(N(Оборудование!J41)&gt;0,ISNUMBER(Оборудование!L41),((Год*12+8)-(YEAR(Оборудование!L41)*12+MONTH(Оборудование!L41)))&gt;0,MOD(((Год*12+8)-(YEAR(Оборудование!L41)*12+MONTH(Оборудование!L41))),MAX(1,N(Оборудование!J41)))=0),"ТО",""))))</f>
        <v/>
      </c>
      <c r="J41">
        <f>IF(Оборудование!$B41="","",IF(AND(N(Оборудование!P41)&gt;0,ISNUMBER(Оборудование!R41),((Год*12+9)-(YEAR(Оборудование!R41)*12+MONTH(Оборудование!R41)))&gt;0,MOD(((Год*12+9)-(YEAR(Оборудование!R41)*12+MONTH(Оборудование!R41))),MAX(1,N(Оборудование!P41)))=0),"К",IF(AND(N(Оборудование!M41)&gt;0,ISNUMBER(Оборудование!O41),((Год*12+9)-(YEAR(Оборудование!O41)*12+MONTH(Оборудование!O41)))&gt;0,MOD(((Год*12+9)-(YEAR(Оборудование!O41)*12+MONTH(Оборудование!O41))),MAX(1,N(Оборудование!M41)))=0),"Т",IF(AND(N(Оборудование!J41)&gt;0,ISNUMBER(Оборудование!L41),((Год*12+9)-(YEAR(Оборудование!L41)*12+MONTH(Оборудование!L41)))&gt;0,MOD(((Год*12+9)-(YEAR(Оборудование!L41)*12+MONTH(Оборудование!L41))),MAX(1,N(Оборудование!J41)))=0),"ТО",""))))</f>
        <v/>
      </c>
      <c r="K41">
        <f>IF(Оборудование!$B41="","",IF(AND(N(Оборудование!P41)&gt;0,ISNUMBER(Оборудование!R41),((Год*12+10)-(YEAR(Оборудование!R41)*12+MONTH(Оборудование!R41)))&gt;0,MOD(((Год*12+10)-(YEAR(Оборудование!R41)*12+MONTH(Оборудование!R41))),MAX(1,N(Оборудование!P41)))=0),"К",IF(AND(N(Оборудование!M41)&gt;0,ISNUMBER(Оборудование!O41),((Год*12+10)-(YEAR(Оборудование!O41)*12+MONTH(Оборудование!O41)))&gt;0,MOD(((Год*12+10)-(YEAR(Оборудование!O41)*12+MONTH(Оборудование!O41))),MAX(1,N(Оборудование!M41)))=0),"Т",IF(AND(N(Оборудование!J41)&gt;0,ISNUMBER(Оборудование!L41),((Год*12+10)-(YEAR(Оборудование!L41)*12+MONTH(Оборудование!L41)))&gt;0,MOD(((Год*12+10)-(YEAR(Оборудование!L41)*12+MONTH(Оборудование!L41))),MAX(1,N(Оборудование!J41)))=0),"ТО",""))))</f>
        <v/>
      </c>
      <c r="L41">
        <f>IF(Оборудование!$B41="","",IF(AND(N(Оборудование!P41)&gt;0,ISNUMBER(Оборудование!R41),((Год*12+11)-(YEAR(Оборудование!R41)*12+MONTH(Оборудование!R41)))&gt;0,MOD(((Год*12+11)-(YEAR(Оборудование!R41)*12+MONTH(Оборудование!R41))),MAX(1,N(Оборудование!P41)))=0),"К",IF(AND(N(Оборудование!M41)&gt;0,ISNUMBER(Оборудование!O41),((Год*12+11)-(YEAR(Оборудование!O41)*12+MONTH(Оборудование!O41)))&gt;0,MOD(((Год*12+11)-(YEAR(Оборудование!O41)*12+MONTH(Оборудование!O41))),MAX(1,N(Оборудование!M41)))=0),"Т",IF(AND(N(Оборудование!J41)&gt;0,ISNUMBER(Оборудование!L41),((Год*12+11)-(YEAR(Оборудование!L41)*12+MONTH(Оборудование!L41)))&gt;0,MOD(((Год*12+11)-(YEAR(Оборудование!L41)*12+MONTH(Оборудование!L41))),MAX(1,N(Оборудование!J41)))=0),"ТО",""))))</f>
        <v/>
      </c>
      <c r="M41">
        <f>IF(Оборудование!$B41="","",IF(AND(N(Оборудование!P41)&gt;0,ISNUMBER(Оборудование!R41),((Год*12+12)-(YEAR(Оборудование!R41)*12+MONTH(Оборудование!R41)))&gt;0,MOD(((Год*12+12)-(YEAR(Оборудование!R41)*12+MONTH(Оборудование!R41))),MAX(1,N(Оборудование!P41)))=0),"К",IF(AND(N(Оборудование!M41)&gt;0,ISNUMBER(Оборудование!O41),((Год*12+12)-(YEAR(Оборудование!O41)*12+MONTH(Оборудование!O41)))&gt;0,MOD(((Год*12+12)-(YEAR(Оборудование!O41)*12+MONTH(Оборудование!O41))),MAX(1,N(Оборудование!M41)))=0),"Т",IF(AND(N(Оборудование!J41)&gt;0,ISNUMBER(Оборудование!L41),((Год*12+12)-(YEAR(Оборудование!L41)*12+MONTH(Оборудование!L41)))&gt;0,MOD(((Год*12+12)-(YEAR(Оборудование!L41)*12+MONTH(Оборудование!L41))),MAX(1,N(Оборудование!J41)))=0),"ТО",""))))</f>
        <v/>
      </c>
      <c r="O41">
        <f>IF(B41="",0,IF(B41="К",N(Оборудование!$Q41),IF(B41="Т",N(Оборудование!$N41),N(Оборудование!$K41))))</f>
        <v/>
      </c>
      <c r="P41">
        <f>IF(C41="",0,IF(C41="К",N(Оборудование!$Q41),IF(C41="Т",N(Оборудование!$N41),N(Оборудование!$K41))))</f>
        <v/>
      </c>
      <c r="Q41">
        <f>IF(D41="",0,IF(D41="К",N(Оборудование!$Q41),IF(D41="Т",N(Оборудование!$N41),N(Оборудование!$K41))))</f>
        <v/>
      </c>
      <c r="R41">
        <f>IF(E41="",0,IF(E41="К",N(Оборудование!$Q41),IF(E41="Т",N(Оборудование!$N41),N(Оборудование!$K41))))</f>
        <v/>
      </c>
      <c r="S41">
        <f>IF(F41="",0,IF(F41="К",N(Оборудование!$Q41),IF(F41="Т",N(Оборудование!$N41),N(Оборудование!$K41))))</f>
        <v/>
      </c>
      <c r="T41">
        <f>IF(G41="",0,IF(G41="К",N(Оборудование!$Q41),IF(G41="Т",N(Оборудование!$N41),N(Оборудование!$K41))))</f>
        <v/>
      </c>
      <c r="U41">
        <f>IF(H41="",0,IF(H41="К",N(Оборудование!$Q41),IF(H41="Т",N(Оборудование!$N41),N(Оборудование!$K41))))</f>
        <v/>
      </c>
      <c r="V41">
        <f>IF(I41="",0,IF(I41="К",N(Оборудование!$Q41),IF(I41="Т",N(Оборудование!$N41),N(Оборудование!$K41))))</f>
        <v/>
      </c>
      <c r="W41">
        <f>IF(J41="",0,IF(J41="К",N(Оборудование!$Q41),IF(J41="Т",N(Оборудование!$N41),N(Оборудование!$K41))))</f>
        <v/>
      </c>
      <c r="X41">
        <f>IF(K41="",0,IF(K41="К",N(Оборудование!$Q41),IF(K41="Т",N(Оборудование!$N41),N(Оборудование!$K41))))</f>
        <v/>
      </c>
      <c r="Y41">
        <f>IF(L41="",0,IF(L41="К",N(Оборудование!$Q41),IF(L41="Т",N(Оборудование!$N41),N(Оборудование!$K41))))</f>
        <v/>
      </c>
      <c r="Z41">
        <f>IF(M41="",0,IF(M41="К",N(Оборудование!$Q41),IF(M41="Т",N(Оборудование!$N41),N(Оборудование!$K41))))</f>
        <v/>
      </c>
      <c r="AB41">
        <f>IF(B41="","",IF(COUNTIF('Журнал выполнения'!$H$6:$H$405,$A41&amp;"|"&amp;TEXT(DATE(Год,1,1),"YYYYMM"))&gt;0,"В",IF(EOMONTH(DATE(Год,1,1),0)&lt;ОтчДата,"Х","П")))</f>
        <v/>
      </c>
      <c r="AC41">
        <f>IF(C41="","",IF(COUNTIF('Журнал выполнения'!$H$6:$H$405,$A41&amp;"|"&amp;TEXT(DATE(Год,2,1),"YYYYMM"))&gt;0,"В",IF(EOMONTH(DATE(Год,2,1),0)&lt;ОтчДата,"Х","П")))</f>
        <v/>
      </c>
      <c r="AD41">
        <f>IF(D41="","",IF(COUNTIF('Журнал выполнения'!$H$6:$H$405,$A41&amp;"|"&amp;TEXT(DATE(Год,3,1),"YYYYMM"))&gt;0,"В",IF(EOMONTH(DATE(Год,3,1),0)&lt;ОтчДата,"Х","П")))</f>
        <v/>
      </c>
      <c r="AE41">
        <f>IF(E41="","",IF(COUNTIF('Журнал выполнения'!$H$6:$H$405,$A41&amp;"|"&amp;TEXT(DATE(Год,4,1),"YYYYMM"))&gt;0,"В",IF(EOMONTH(DATE(Год,4,1),0)&lt;ОтчДата,"Х","П")))</f>
        <v/>
      </c>
      <c r="AF41">
        <f>IF(F41="","",IF(COUNTIF('Журнал выполнения'!$H$6:$H$405,$A41&amp;"|"&amp;TEXT(DATE(Год,5,1),"YYYYMM"))&gt;0,"В",IF(EOMONTH(DATE(Год,5,1),0)&lt;ОтчДата,"Х","П")))</f>
        <v/>
      </c>
      <c r="AG41">
        <f>IF(G41="","",IF(COUNTIF('Журнал выполнения'!$H$6:$H$405,$A41&amp;"|"&amp;TEXT(DATE(Год,6,1),"YYYYMM"))&gt;0,"В",IF(EOMONTH(DATE(Год,6,1),0)&lt;ОтчДата,"Х","П")))</f>
        <v/>
      </c>
      <c r="AH41">
        <f>IF(H41="","",IF(COUNTIF('Журнал выполнения'!$H$6:$H$405,$A41&amp;"|"&amp;TEXT(DATE(Год,7,1),"YYYYMM"))&gt;0,"В",IF(EOMONTH(DATE(Год,7,1),0)&lt;ОтчДата,"Х","П")))</f>
        <v/>
      </c>
      <c r="AI41">
        <f>IF(I41="","",IF(COUNTIF('Журнал выполнения'!$H$6:$H$405,$A41&amp;"|"&amp;TEXT(DATE(Год,8,1),"YYYYMM"))&gt;0,"В",IF(EOMONTH(DATE(Год,8,1),0)&lt;ОтчДата,"Х","П")))</f>
        <v/>
      </c>
      <c r="AJ41">
        <f>IF(J41="","",IF(COUNTIF('Журнал выполнения'!$H$6:$H$405,$A41&amp;"|"&amp;TEXT(DATE(Год,9,1),"YYYYMM"))&gt;0,"В",IF(EOMONTH(DATE(Год,9,1),0)&lt;ОтчДата,"Х","П")))</f>
        <v/>
      </c>
      <c r="AK41">
        <f>IF(K41="","",IF(COUNTIF('Журнал выполнения'!$H$6:$H$405,$A41&amp;"|"&amp;TEXT(DATE(Год,10,1),"YYYYMM"))&gt;0,"В",IF(EOMONTH(DATE(Год,10,1),0)&lt;ОтчДата,"Х","П")))</f>
        <v/>
      </c>
      <c r="AL41">
        <f>IF(L41="","",IF(COUNTIF('Журнал выполнения'!$H$6:$H$405,$A41&amp;"|"&amp;TEXT(DATE(Год,11,1),"YYYYMM"))&gt;0,"В",IF(EOMONTH(DATE(Год,11,1),0)&lt;ОтчДата,"Х","П")))</f>
        <v/>
      </c>
      <c r="AM41">
        <f>IF(M41="","",IF(COUNTIF('Журнал выполнения'!$H$6:$H$405,$A41&amp;"|"&amp;TEXT(DATE(Год,12,1),"YYYYMM"))&gt;0,"В",IF(EOMONTH(DATE(Год,12,1),0)&lt;ОтчДата,"Х","П")))</f>
        <v/>
      </c>
    </row>
    <row r="42">
      <c r="A42">
        <f>Оборудование!A42</f>
        <v/>
      </c>
      <c r="B42">
        <f>IF(Оборудование!$B42="","",IF(AND(N(Оборудование!P42)&gt;0,ISNUMBER(Оборудование!R42),((Год*12+1)-(YEAR(Оборудование!R42)*12+MONTH(Оборудование!R42)))&gt;0,MOD(((Год*12+1)-(YEAR(Оборудование!R42)*12+MONTH(Оборудование!R42))),MAX(1,N(Оборудование!P42)))=0),"К",IF(AND(N(Оборудование!M42)&gt;0,ISNUMBER(Оборудование!O42),((Год*12+1)-(YEAR(Оборудование!O42)*12+MONTH(Оборудование!O42)))&gt;0,MOD(((Год*12+1)-(YEAR(Оборудование!O42)*12+MONTH(Оборудование!O42))),MAX(1,N(Оборудование!M42)))=0),"Т",IF(AND(N(Оборудование!J42)&gt;0,ISNUMBER(Оборудование!L42),((Год*12+1)-(YEAR(Оборудование!L42)*12+MONTH(Оборудование!L42)))&gt;0,MOD(((Год*12+1)-(YEAR(Оборудование!L42)*12+MONTH(Оборудование!L42))),MAX(1,N(Оборудование!J42)))=0),"ТО",""))))</f>
        <v/>
      </c>
      <c r="C42">
        <f>IF(Оборудование!$B42="","",IF(AND(N(Оборудование!P42)&gt;0,ISNUMBER(Оборудование!R42),((Год*12+2)-(YEAR(Оборудование!R42)*12+MONTH(Оборудование!R42)))&gt;0,MOD(((Год*12+2)-(YEAR(Оборудование!R42)*12+MONTH(Оборудование!R42))),MAX(1,N(Оборудование!P42)))=0),"К",IF(AND(N(Оборудование!M42)&gt;0,ISNUMBER(Оборудование!O42),((Год*12+2)-(YEAR(Оборудование!O42)*12+MONTH(Оборудование!O42)))&gt;0,MOD(((Год*12+2)-(YEAR(Оборудование!O42)*12+MONTH(Оборудование!O42))),MAX(1,N(Оборудование!M42)))=0),"Т",IF(AND(N(Оборудование!J42)&gt;0,ISNUMBER(Оборудование!L42),((Год*12+2)-(YEAR(Оборудование!L42)*12+MONTH(Оборудование!L42)))&gt;0,MOD(((Год*12+2)-(YEAR(Оборудование!L42)*12+MONTH(Оборудование!L42))),MAX(1,N(Оборудование!J42)))=0),"ТО",""))))</f>
        <v/>
      </c>
      <c r="D42">
        <f>IF(Оборудование!$B42="","",IF(AND(N(Оборудование!P42)&gt;0,ISNUMBER(Оборудование!R42),((Год*12+3)-(YEAR(Оборудование!R42)*12+MONTH(Оборудование!R42)))&gt;0,MOD(((Год*12+3)-(YEAR(Оборудование!R42)*12+MONTH(Оборудование!R42))),MAX(1,N(Оборудование!P42)))=0),"К",IF(AND(N(Оборудование!M42)&gt;0,ISNUMBER(Оборудование!O42),((Год*12+3)-(YEAR(Оборудование!O42)*12+MONTH(Оборудование!O42)))&gt;0,MOD(((Год*12+3)-(YEAR(Оборудование!O42)*12+MONTH(Оборудование!O42))),MAX(1,N(Оборудование!M42)))=0),"Т",IF(AND(N(Оборудование!J42)&gt;0,ISNUMBER(Оборудование!L42),((Год*12+3)-(YEAR(Оборудование!L42)*12+MONTH(Оборудование!L42)))&gt;0,MOD(((Год*12+3)-(YEAR(Оборудование!L42)*12+MONTH(Оборудование!L42))),MAX(1,N(Оборудование!J42)))=0),"ТО",""))))</f>
        <v/>
      </c>
      <c r="E42">
        <f>IF(Оборудование!$B42="","",IF(AND(N(Оборудование!P42)&gt;0,ISNUMBER(Оборудование!R42),((Год*12+4)-(YEAR(Оборудование!R42)*12+MONTH(Оборудование!R42)))&gt;0,MOD(((Год*12+4)-(YEAR(Оборудование!R42)*12+MONTH(Оборудование!R42))),MAX(1,N(Оборудование!P42)))=0),"К",IF(AND(N(Оборудование!M42)&gt;0,ISNUMBER(Оборудование!O42),((Год*12+4)-(YEAR(Оборудование!O42)*12+MONTH(Оборудование!O42)))&gt;0,MOD(((Год*12+4)-(YEAR(Оборудование!O42)*12+MONTH(Оборудование!O42))),MAX(1,N(Оборудование!M42)))=0),"Т",IF(AND(N(Оборудование!J42)&gt;0,ISNUMBER(Оборудование!L42),((Год*12+4)-(YEAR(Оборудование!L42)*12+MONTH(Оборудование!L42)))&gt;0,MOD(((Год*12+4)-(YEAR(Оборудование!L42)*12+MONTH(Оборудование!L42))),MAX(1,N(Оборудование!J42)))=0),"ТО",""))))</f>
        <v/>
      </c>
      <c r="F42">
        <f>IF(Оборудование!$B42="","",IF(AND(N(Оборудование!P42)&gt;0,ISNUMBER(Оборудование!R42),((Год*12+5)-(YEAR(Оборудование!R42)*12+MONTH(Оборудование!R42)))&gt;0,MOD(((Год*12+5)-(YEAR(Оборудование!R42)*12+MONTH(Оборудование!R42))),MAX(1,N(Оборудование!P42)))=0),"К",IF(AND(N(Оборудование!M42)&gt;0,ISNUMBER(Оборудование!O42),((Год*12+5)-(YEAR(Оборудование!O42)*12+MONTH(Оборудование!O42)))&gt;0,MOD(((Год*12+5)-(YEAR(Оборудование!O42)*12+MONTH(Оборудование!O42))),MAX(1,N(Оборудование!M42)))=0),"Т",IF(AND(N(Оборудование!J42)&gt;0,ISNUMBER(Оборудование!L42),((Год*12+5)-(YEAR(Оборудование!L42)*12+MONTH(Оборудование!L42)))&gt;0,MOD(((Год*12+5)-(YEAR(Оборудование!L42)*12+MONTH(Оборудование!L42))),MAX(1,N(Оборудование!J42)))=0),"ТО",""))))</f>
        <v/>
      </c>
      <c r="G42">
        <f>IF(Оборудование!$B42="","",IF(AND(N(Оборудование!P42)&gt;0,ISNUMBER(Оборудование!R42),((Год*12+6)-(YEAR(Оборудование!R42)*12+MONTH(Оборудование!R42)))&gt;0,MOD(((Год*12+6)-(YEAR(Оборудование!R42)*12+MONTH(Оборудование!R42))),MAX(1,N(Оборудование!P42)))=0),"К",IF(AND(N(Оборудование!M42)&gt;0,ISNUMBER(Оборудование!O42),((Год*12+6)-(YEAR(Оборудование!O42)*12+MONTH(Оборудование!O42)))&gt;0,MOD(((Год*12+6)-(YEAR(Оборудование!O42)*12+MONTH(Оборудование!O42))),MAX(1,N(Оборудование!M42)))=0),"Т",IF(AND(N(Оборудование!J42)&gt;0,ISNUMBER(Оборудование!L42),((Год*12+6)-(YEAR(Оборудование!L42)*12+MONTH(Оборудование!L42)))&gt;0,MOD(((Год*12+6)-(YEAR(Оборудование!L42)*12+MONTH(Оборудование!L42))),MAX(1,N(Оборудование!J42)))=0),"ТО",""))))</f>
        <v/>
      </c>
      <c r="H42">
        <f>IF(Оборудование!$B42="","",IF(AND(N(Оборудование!P42)&gt;0,ISNUMBER(Оборудование!R42),((Год*12+7)-(YEAR(Оборудование!R42)*12+MONTH(Оборудование!R42)))&gt;0,MOD(((Год*12+7)-(YEAR(Оборудование!R42)*12+MONTH(Оборудование!R42))),MAX(1,N(Оборудование!P42)))=0),"К",IF(AND(N(Оборудование!M42)&gt;0,ISNUMBER(Оборудование!O42),((Год*12+7)-(YEAR(Оборудование!O42)*12+MONTH(Оборудование!O42)))&gt;0,MOD(((Год*12+7)-(YEAR(Оборудование!O42)*12+MONTH(Оборудование!O42))),MAX(1,N(Оборудование!M42)))=0),"Т",IF(AND(N(Оборудование!J42)&gt;0,ISNUMBER(Оборудование!L42),((Год*12+7)-(YEAR(Оборудование!L42)*12+MONTH(Оборудование!L42)))&gt;0,MOD(((Год*12+7)-(YEAR(Оборудование!L42)*12+MONTH(Оборудование!L42))),MAX(1,N(Оборудование!J42)))=0),"ТО",""))))</f>
        <v/>
      </c>
      <c r="I42">
        <f>IF(Оборудование!$B42="","",IF(AND(N(Оборудование!P42)&gt;0,ISNUMBER(Оборудование!R42),((Год*12+8)-(YEAR(Оборудование!R42)*12+MONTH(Оборудование!R42)))&gt;0,MOD(((Год*12+8)-(YEAR(Оборудование!R42)*12+MONTH(Оборудование!R42))),MAX(1,N(Оборудование!P42)))=0),"К",IF(AND(N(Оборудование!M42)&gt;0,ISNUMBER(Оборудование!O42),((Год*12+8)-(YEAR(Оборудование!O42)*12+MONTH(Оборудование!O42)))&gt;0,MOD(((Год*12+8)-(YEAR(Оборудование!O42)*12+MONTH(Оборудование!O42))),MAX(1,N(Оборудование!M42)))=0),"Т",IF(AND(N(Оборудование!J42)&gt;0,ISNUMBER(Оборудование!L42),((Год*12+8)-(YEAR(Оборудование!L42)*12+MONTH(Оборудование!L42)))&gt;0,MOD(((Год*12+8)-(YEAR(Оборудование!L42)*12+MONTH(Оборудование!L42))),MAX(1,N(Оборудование!J42)))=0),"ТО",""))))</f>
        <v/>
      </c>
      <c r="J42">
        <f>IF(Оборудование!$B42="","",IF(AND(N(Оборудование!P42)&gt;0,ISNUMBER(Оборудование!R42),((Год*12+9)-(YEAR(Оборудование!R42)*12+MONTH(Оборудование!R42)))&gt;0,MOD(((Год*12+9)-(YEAR(Оборудование!R42)*12+MONTH(Оборудование!R42))),MAX(1,N(Оборудование!P42)))=0),"К",IF(AND(N(Оборудование!M42)&gt;0,ISNUMBER(Оборудование!O42),((Год*12+9)-(YEAR(Оборудование!O42)*12+MONTH(Оборудование!O42)))&gt;0,MOD(((Год*12+9)-(YEAR(Оборудование!O42)*12+MONTH(Оборудование!O42))),MAX(1,N(Оборудование!M42)))=0),"Т",IF(AND(N(Оборудование!J42)&gt;0,ISNUMBER(Оборудование!L42),((Год*12+9)-(YEAR(Оборудование!L42)*12+MONTH(Оборудование!L42)))&gt;0,MOD(((Год*12+9)-(YEAR(Оборудование!L42)*12+MONTH(Оборудование!L42))),MAX(1,N(Оборудование!J42)))=0),"ТО",""))))</f>
        <v/>
      </c>
      <c r="K42">
        <f>IF(Оборудование!$B42="","",IF(AND(N(Оборудование!P42)&gt;0,ISNUMBER(Оборудование!R42),((Год*12+10)-(YEAR(Оборудование!R42)*12+MONTH(Оборудование!R42)))&gt;0,MOD(((Год*12+10)-(YEAR(Оборудование!R42)*12+MONTH(Оборудование!R42))),MAX(1,N(Оборудование!P42)))=0),"К",IF(AND(N(Оборудование!M42)&gt;0,ISNUMBER(Оборудование!O42),((Год*12+10)-(YEAR(Оборудование!O42)*12+MONTH(Оборудование!O42)))&gt;0,MOD(((Год*12+10)-(YEAR(Оборудование!O42)*12+MONTH(Оборудование!O42))),MAX(1,N(Оборудование!M42)))=0),"Т",IF(AND(N(Оборудование!J42)&gt;0,ISNUMBER(Оборудование!L42),((Год*12+10)-(YEAR(Оборудование!L42)*12+MONTH(Оборудование!L42)))&gt;0,MOD(((Год*12+10)-(YEAR(Оборудование!L42)*12+MONTH(Оборудование!L42))),MAX(1,N(Оборудование!J42)))=0),"ТО",""))))</f>
        <v/>
      </c>
      <c r="L42">
        <f>IF(Оборудование!$B42="","",IF(AND(N(Оборудование!P42)&gt;0,ISNUMBER(Оборудование!R42),((Год*12+11)-(YEAR(Оборудование!R42)*12+MONTH(Оборудование!R42)))&gt;0,MOD(((Год*12+11)-(YEAR(Оборудование!R42)*12+MONTH(Оборудование!R42))),MAX(1,N(Оборудование!P42)))=0),"К",IF(AND(N(Оборудование!M42)&gt;0,ISNUMBER(Оборудование!O42),((Год*12+11)-(YEAR(Оборудование!O42)*12+MONTH(Оборудование!O42)))&gt;0,MOD(((Год*12+11)-(YEAR(Оборудование!O42)*12+MONTH(Оборудование!O42))),MAX(1,N(Оборудование!M42)))=0),"Т",IF(AND(N(Оборудование!J42)&gt;0,ISNUMBER(Оборудование!L42),((Год*12+11)-(YEAR(Оборудование!L42)*12+MONTH(Оборудование!L42)))&gt;0,MOD(((Год*12+11)-(YEAR(Оборудование!L42)*12+MONTH(Оборудование!L42))),MAX(1,N(Оборудование!J42)))=0),"ТО",""))))</f>
        <v/>
      </c>
      <c r="M42">
        <f>IF(Оборудование!$B42="","",IF(AND(N(Оборудование!P42)&gt;0,ISNUMBER(Оборудование!R42),((Год*12+12)-(YEAR(Оборудование!R42)*12+MONTH(Оборудование!R42)))&gt;0,MOD(((Год*12+12)-(YEAR(Оборудование!R42)*12+MONTH(Оборудование!R42))),MAX(1,N(Оборудование!P42)))=0),"К",IF(AND(N(Оборудование!M42)&gt;0,ISNUMBER(Оборудование!O42),((Год*12+12)-(YEAR(Оборудование!O42)*12+MONTH(Оборудование!O42)))&gt;0,MOD(((Год*12+12)-(YEAR(Оборудование!O42)*12+MONTH(Оборудование!O42))),MAX(1,N(Оборудование!M42)))=0),"Т",IF(AND(N(Оборудование!J42)&gt;0,ISNUMBER(Оборудование!L42),((Год*12+12)-(YEAR(Оборудование!L42)*12+MONTH(Оборудование!L42)))&gt;0,MOD(((Год*12+12)-(YEAR(Оборудование!L42)*12+MONTH(Оборудование!L42))),MAX(1,N(Оборудование!J42)))=0),"ТО",""))))</f>
        <v/>
      </c>
      <c r="O42">
        <f>IF(B42="",0,IF(B42="К",N(Оборудование!$Q42),IF(B42="Т",N(Оборудование!$N42),N(Оборудование!$K42))))</f>
        <v/>
      </c>
      <c r="P42">
        <f>IF(C42="",0,IF(C42="К",N(Оборудование!$Q42),IF(C42="Т",N(Оборудование!$N42),N(Оборудование!$K42))))</f>
        <v/>
      </c>
      <c r="Q42">
        <f>IF(D42="",0,IF(D42="К",N(Оборудование!$Q42),IF(D42="Т",N(Оборудование!$N42),N(Оборудование!$K42))))</f>
        <v/>
      </c>
      <c r="R42">
        <f>IF(E42="",0,IF(E42="К",N(Оборудование!$Q42),IF(E42="Т",N(Оборудование!$N42),N(Оборудование!$K42))))</f>
        <v/>
      </c>
      <c r="S42">
        <f>IF(F42="",0,IF(F42="К",N(Оборудование!$Q42),IF(F42="Т",N(Оборудование!$N42),N(Оборудование!$K42))))</f>
        <v/>
      </c>
      <c r="T42">
        <f>IF(G42="",0,IF(G42="К",N(Оборудование!$Q42),IF(G42="Т",N(Оборудование!$N42),N(Оборудование!$K42))))</f>
        <v/>
      </c>
      <c r="U42">
        <f>IF(H42="",0,IF(H42="К",N(Оборудование!$Q42),IF(H42="Т",N(Оборудование!$N42),N(Оборудование!$K42))))</f>
        <v/>
      </c>
      <c r="V42">
        <f>IF(I42="",0,IF(I42="К",N(Оборудование!$Q42),IF(I42="Т",N(Оборудование!$N42),N(Оборудование!$K42))))</f>
        <v/>
      </c>
      <c r="W42">
        <f>IF(J42="",0,IF(J42="К",N(Оборудование!$Q42),IF(J42="Т",N(Оборудование!$N42),N(Оборудование!$K42))))</f>
        <v/>
      </c>
      <c r="X42">
        <f>IF(K42="",0,IF(K42="К",N(Оборудование!$Q42),IF(K42="Т",N(Оборудование!$N42),N(Оборудование!$K42))))</f>
        <v/>
      </c>
      <c r="Y42">
        <f>IF(L42="",0,IF(L42="К",N(Оборудование!$Q42),IF(L42="Т",N(Оборудование!$N42),N(Оборудование!$K42))))</f>
        <v/>
      </c>
      <c r="Z42">
        <f>IF(M42="",0,IF(M42="К",N(Оборудование!$Q42),IF(M42="Т",N(Оборудование!$N42),N(Оборудование!$K42))))</f>
        <v/>
      </c>
      <c r="AB42">
        <f>IF(B42="","",IF(COUNTIF('Журнал выполнения'!$H$6:$H$405,$A42&amp;"|"&amp;TEXT(DATE(Год,1,1),"YYYYMM"))&gt;0,"В",IF(EOMONTH(DATE(Год,1,1),0)&lt;ОтчДата,"Х","П")))</f>
        <v/>
      </c>
      <c r="AC42">
        <f>IF(C42="","",IF(COUNTIF('Журнал выполнения'!$H$6:$H$405,$A42&amp;"|"&amp;TEXT(DATE(Год,2,1),"YYYYMM"))&gt;0,"В",IF(EOMONTH(DATE(Год,2,1),0)&lt;ОтчДата,"Х","П")))</f>
        <v/>
      </c>
      <c r="AD42">
        <f>IF(D42="","",IF(COUNTIF('Журнал выполнения'!$H$6:$H$405,$A42&amp;"|"&amp;TEXT(DATE(Год,3,1),"YYYYMM"))&gt;0,"В",IF(EOMONTH(DATE(Год,3,1),0)&lt;ОтчДата,"Х","П")))</f>
        <v/>
      </c>
      <c r="AE42">
        <f>IF(E42="","",IF(COUNTIF('Журнал выполнения'!$H$6:$H$405,$A42&amp;"|"&amp;TEXT(DATE(Год,4,1),"YYYYMM"))&gt;0,"В",IF(EOMONTH(DATE(Год,4,1),0)&lt;ОтчДата,"Х","П")))</f>
        <v/>
      </c>
      <c r="AF42">
        <f>IF(F42="","",IF(COUNTIF('Журнал выполнения'!$H$6:$H$405,$A42&amp;"|"&amp;TEXT(DATE(Год,5,1),"YYYYMM"))&gt;0,"В",IF(EOMONTH(DATE(Год,5,1),0)&lt;ОтчДата,"Х","П")))</f>
        <v/>
      </c>
      <c r="AG42">
        <f>IF(G42="","",IF(COUNTIF('Журнал выполнения'!$H$6:$H$405,$A42&amp;"|"&amp;TEXT(DATE(Год,6,1),"YYYYMM"))&gt;0,"В",IF(EOMONTH(DATE(Год,6,1),0)&lt;ОтчДата,"Х","П")))</f>
        <v/>
      </c>
      <c r="AH42">
        <f>IF(H42="","",IF(COUNTIF('Журнал выполнения'!$H$6:$H$405,$A42&amp;"|"&amp;TEXT(DATE(Год,7,1),"YYYYMM"))&gt;0,"В",IF(EOMONTH(DATE(Год,7,1),0)&lt;ОтчДата,"Х","П")))</f>
        <v/>
      </c>
      <c r="AI42">
        <f>IF(I42="","",IF(COUNTIF('Журнал выполнения'!$H$6:$H$405,$A42&amp;"|"&amp;TEXT(DATE(Год,8,1),"YYYYMM"))&gt;0,"В",IF(EOMONTH(DATE(Год,8,1),0)&lt;ОтчДата,"Х","П")))</f>
        <v/>
      </c>
      <c r="AJ42">
        <f>IF(J42="","",IF(COUNTIF('Журнал выполнения'!$H$6:$H$405,$A42&amp;"|"&amp;TEXT(DATE(Год,9,1),"YYYYMM"))&gt;0,"В",IF(EOMONTH(DATE(Год,9,1),0)&lt;ОтчДата,"Х","П")))</f>
        <v/>
      </c>
      <c r="AK42">
        <f>IF(K42="","",IF(COUNTIF('Журнал выполнения'!$H$6:$H$405,$A42&amp;"|"&amp;TEXT(DATE(Год,10,1),"YYYYMM"))&gt;0,"В",IF(EOMONTH(DATE(Год,10,1),0)&lt;ОтчДата,"Х","П")))</f>
        <v/>
      </c>
      <c r="AL42">
        <f>IF(L42="","",IF(COUNTIF('Журнал выполнения'!$H$6:$H$405,$A42&amp;"|"&amp;TEXT(DATE(Год,11,1),"YYYYMM"))&gt;0,"В",IF(EOMONTH(DATE(Год,11,1),0)&lt;ОтчДата,"Х","П")))</f>
        <v/>
      </c>
      <c r="AM42">
        <f>IF(M42="","",IF(COUNTIF('Журнал выполнения'!$H$6:$H$405,$A42&amp;"|"&amp;TEXT(DATE(Год,12,1),"YYYYMM"))&gt;0,"В",IF(EOMONTH(DATE(Год,12,1),0)&lt;ОтчДата,"Х","П")))</f>
        <v/>
      </c>
    </row>
    <row r="43">
      <c r="A43">
        <f>Оборудование!A43</f>
        <v/>
      </c>
      <c r="B43">
        <f>IF(Оборудование!$B43="","",IF(AND(N(Оборудование!P43)&gt;0,ISNUMBER(Оборудование!R43),((Год*12+1)-(YEAR(Оборудование!R43)*12+MONTH(Оборудование!R43)))&gt;0,MOD(((Год*12+1)-(YEAR(Оборудование!R43)*12+MONTH(Оборудование!R43))),MAX(1,N(Оборудование!P43)))=0),"К",IF(AND(N(Оборудование!M43)&gt;0,ISNUMBER(Оборудование!O43),((Год*12+1)-(YEAR(Оборудование!O43)*12+MONTH(Оборудование!O43)))&gt;0,MOD(((Год*12+1)-(YEAR(Оборудование!O43)*12+MONTH(Оборудование!O43))),MAX(1,N(Оборудование!M43)))=0),"Т",IF(AND(N(Оборудование!J43)&gt;0,ISNUMBER(Оборудование!L43),((Год*12+1)-(YEAR(Оборудование!L43)*12+MONTH(Оборудование!L43)))&gt;0,MOD(((Год*12+1)-(YEAR(Оборудование!L43)*12+MONTH(Оборудование!L43))),MAX(1,N(Оборудование!J43)))=0),"ТО",""))))</f>
        <v/>
      </c>
      <c r="C43">
        <f>IF(Оборудование!$B43="","",IF(AND(N(Оборудование!P43)&gt;0,ISNUMBER(Оборудование!R43),((Год*12+2)-(YEAR(Оборудование!R43)*12+MONTH(Оборудование!R43)))&gt;0,MOD(((Год*12+2)-(YEAR(Оборудование!R43)*12+MONTH(Оборудование!R43))),MAX(1,N(Оборудование!P43)))=0),"К",IF(AND(N(Оборудование!M43)&gt;0,ISNUMBER(Оборудование!O43),((Год*12+2)-(YEAR(Оборудование!O43)*12+MONTH(Оборудование!O43)))&gt;0,MOD(((Год*12+2)-(YEAR(Оборудование!O43)*12+MONTH(Оборудование!O43))),MAX(1,N(Оборудование!M43)))=0),"Т",IF(AND(N(Оборудование!J43)&gt;0,ISNUMBER(Оборудование!L43),((Год*12+2)-(YEAR(Оборудование!L43)*12+MONTH(Оборудование!L43)))&gt;0,MOD(((Год*12+2)-(YEAR(Оборудование!L43)*12+MONTH(Оборудование!L43))),MAX(1,N(Оборудование!J43)))=0),"ТО",""))))</f>
        <v/>
      </c>
      <c r="D43">
        <f>IF(Оборудование!$B43="","",IF(AND(N(Оборудование!P43)&gt;0,ISNUMBER(Оборудование!R43),((Год*12+3)-(YEAR(Оборудование!R43)*12+MONTH(Оборудование!R43)))&gt;0,MOD(((Год*12+3)-(YEAR(Оборудование!R43)*12+MONTH(Оборудование!R43))),MAX(1,N(Оборудование!P43)))=0),"К",IF(AND(N(Оборудование!M43)&gt;0,ISNUMBER(Оборудование!O43),((Год*12+3)-(YEAR(Оборудование!O43)*12+MONTH(Оборудование!O43)))&gt;0,MOD(((Год*12+3)-(YEAR(Оборудование!O43)*12+MONTH(Оборудование!O43))),MAX(1,N(Оборудование!M43)))=0),"Т",IF(AND(N(Оборудование!J43)&gt;0,ISNUMBER(Оборудование!L43),((Год*12+3)-(YEAR(Оборудование!L43)*12+MONTH(Оборудование!L43)))&gt;0,MOD(((Год*12+3)-(YEAR(Оборудование!L43)*12+MONTH(Оборудование!L43))),MAX(1,N(Оборудование!J43)))=0),"ТО",""))))</f>
        <v/>
      </c>
      <c r="E43">
        <f>IF(Оборудование!$B43="","",IF(AND(N(Оборудование!P43)&gt;0,ISNUMBER(Оборудование!R43),((Год*12+4)-(YEAR(Оборудование!R43)*12+MONTH(Оборудование!R43)))&gt;0,MOD(((Год*12+4)-(YEAR(Оборудование!R43)*12+MONTH(Оборудование!R43))),MAX(1,N(Оборудование!P43)))=0),"К",IF(AND(N(Оборудование!M43)&gt;0,ISNUMBER(Оборудование!O43),((Год*12+4)-(YEAR(Оборудование!O43)*12+MONTH(Оборудование!O43)))&gt;0,MOD(((Год*12+4)-(YEAR(Оборудование!O43)*12+MONTH(Оборудование!O43))),MAX(1,N(Оборудование!M43)))=0),"Т",IF(AND(N(Оборудование!J43)&gt;0,ISNUMBER(Оборудование!L43),((Год*12+4)-(YEAR(Оборудование!L43)*12+MONTH(Оборудование!L43)))&gt;0,MOD(((Год*12+4)-(YEAR(Оборудование!L43)*12+MONTH(Оборудование!L43))),MAX(1,N(Оборудование!J43)))=0),"ТО",""))))</f>
        <v/>
      </c>
      <c r="F43">
        <f>IF(Оборудование!$B43="","",IF(AND(N(Оборудование!P43)&gt;0,ISNUMBER(Оборудование!R43),((Год*12+5)-(YEAR(Оборудование!R43)*12+MONTH(Оборудование!R43)))&gt;0,MOD(((Год*12+5)-(YEAR(Оборудование!R43)*12+MONTH(Оборудование!R43))),MAX(1,N(Оборудование!P43)))=0),"К",IF(AND(N(Оборудование!M43)&gt;0,ISNUMBER(Оборудование!O43),((Год*12+5)-(YEAR(Оборудование!O43)*12+MONTH(Оборудование!O43)))&gt;0,MOD(((Год*12+5)-(YEAR(Оборудование!O43)*12+MONTH(Оборудование!O43))),MAX(1,N(Оборудование!M43)))=0),"Т",IF(AND(N(Оборудование!J43)&gt;0,ISNUMBER(Оборудование!L43),((Год*12+5)-(YEAR(Оборудование!L43)*12+MONTH(Оборудование!L43)))&gt;0,MOD(((Год*12+5)-(YEAR(Оборудование!L43)*12+MONTH(Оборудование!L43))),MAX(1,N(Оборудование!J43)))=0),"ТО",""))))</f>
        <v/>
      </c>
      <c r="G43">
        <f>IF(Оборудование!$B43="","",IF(AND(N(Оборудование!P43)&gt;0,ISNUMBER(Оборудование!R43),((Год*12+6)-(YEAR(Оборудование!R43)*12+MONTH(Оборудование!R43)))&gt;0,MOD(((Год*12+6)-(YEAR(Оборудование!R43)*12+MONTH(Оборудование!R43))),MAX(1,N(Оборудование!P43)))=0),"К",IF(AND(N(Оборудование!M43)&gt;0,ISNUMBER(Оборудование!O43),((Год*12+6)-(YEAR(Оборудование!O43)*12+MONTH(Оборудование!O43)))&gt;0,MOD(((Год*12+6)-(YEAR(Оборудование!O43)*12+MONTH(Оборудование!O43))),MAX(1,N(Оборудование!M43)))=0),"Т",IF(AND(N(Оборудование!J43)&gt;0,ISNUMBER(Оборудование!L43),((Год*12+6)-(YEAR(Оборудование!L43)*12+MONTH(Оборудование!L43)))&gt;0,MOD(((Год*12+6)-(YEAR(Оборудование!L43)*12+MONTH(Оборудование!L43))),MAX(1,N(Оборудование!J43)))=0),"ТО",""))))</f>
        <v/>
      </c>
      <c r="H43">
        <f>IF(Оборудование!$B43="","",IF(AND(N(Оборудование!P43)&gt;0,ISNUMBER(Оборудование!R43),((Год*12+7)-(YEAR(Оборудование!R43)*12+MONTH(Оборудование!R43)))&gt;0,MOD(((Год*12+7)-(YEAR(Оборудование!R43)*12+MONTH(Оборудование!R43))),MAX(1,N(Оборудование!P43)))=0),"К",IF(AND(N(Оборудование!M43)&gt;0,ISNUMBER(Оборудование!O43),((Год*12+7)-(YEAR(Оборудование!O43)*12+MONTH(Оборудование!O43)))&gt;0,MOD(((Год*12+7)-(YEAR(Оборудование!O43)*12+MONTH(Оборудование!O43))),MAX(1,N(Оборудование!M43)))=0),"Т",IF(AND(N(Оборудование!J43)&gt;0,ISNUMBER(Оборудование!L43),((Год*12+7)-(YEAR(Оборудование!L43)*12+MONTH(Оборудование!L43)))&gt;0,MOD(((Год*12+7)-(YEAR(Оборудование!L43)*12+MONTH(Оборудование!L43))),MAX(1,N(Оборудование!J43)))=0),"ТО",""))))</f>
        <v/>
      </c>
      <c r="I43">
        <f>IF(Оборудование!$B43="","",IF(AND(N(Оборудование!P43)&gt;0,ISNUMBER(Оборудование!R43),((Год*12+8)-(YEAR(Оборудование!R43)*12+MONTH(Оборудование!R43)))&gt;0,MOD(((Год*12+8)-(YEAR(Оборудование!R43)*12+MONTH(Оборудование!R43))),MAX(1,N(Оборудование!P43)))=0),"К",IF(AND(N(Оборудование!M43)&gt;0,ISNUMBER(Оборудование!O43),((Год*12+8)-(YEAR(Оборудование!O43)*12+MONTH(Оборудование!O43)))&gt;0,MOD(((Год*12+8)-(YEAR(Оборудование!O43)*12+MONTH(Оборудование!O43))),MAX(1,N(Оборудование!M43)))=0),"Т",IF(AND(N(Оборудование!J43)&gt;0,ISNUMBER(Оборудование!L43),((Год*12+8)-(YEAR(Оборудование!L43)*12+MONTH(Оборудование!L43)))&gt;0,MOD(((Год*12+8)-(YEAR(Оборудование!L43)*12+MONTH(Оборудование!L43))),MAX(1,N(Оборудование!J43)))=0),"ТО",""))))</f>
        <v/>
      </c>
      <c r="J43">
        <f>IF(Оборудование!$B43="","",IF(AND(N(Оборудование!P43)&gt;0,ISNUMBER(Оборудование!R43),((Год*12+9)-(YEAR(Оборудование!R43)*12+MONTH(Оборудование!R43)))&gt;0,MOD(((Год*12+9)-(YEAR(Оборудование!R43)*12+MONTH(Оборудование!R43))),MAX(1,N(Оборудование!P43)))=0),"К",IF(AND(N(Оборудование!M43)&gt;0,ISNUMBER(Оборудование!O43),((Год*12+9)-(YEAR(Оборудование!O43)*12+MONTH(Оборудование!O43)))&gt;0,MOD(((Год*12+9)-(YEAR(Оборудование!O43)*12+MONTH(Оборудование!O43))),MAX(1,N(Оборудование!M43)))=0),"Т",IF(AND(N(Оборудование!J43)&gt;0,ISNUMBER(Оборудование!L43),((Год*12+9)-(YEAR(Оборудование!L43)*12+MONTH(Оборудование!L43)))&gt;0,MOD(((Год*12+9)-(YEAR(Оборудование!L43)*12+MONTH(Оборудование!L43))),MAX(1,N(Оборудование!J43)))=0),"ТО",""))))</f>
        <v/>
      </c>
      <c r="K43">
        <f>IF(Оборудование!$B43="","",IF(AND(N(Оборудование!P43)&gt;0,ISNUMBER(Оборудование!R43),((Год*12+10)-(YEAR(Оборудование!R43)*12+MONTH(Оборудование!R43)))&gt;0,MOD(((Год*12+10)-(YEAR(Оборудование!R43)*12+MONTH(Оборудование!R43))),MAX(1,N(Оборудование!P43)))=0),"К",IF(AND(N(Оборудование!M43)&gt;0,ISNUMBER(Оборудование!O43),((Год*12+10)-(YEAR(Оборудование!O43)*12+MONTH(Оборудование!O43)))&gt;0,MOD(((Год*12+10)-(YEAR(Оборудование!O43)*12+MONTH(Оборудование!O43))),MAX(1,N(Оборудование!M43)))=0),"Т",IF(AND(N(Оборудование!J43)&gt;0,ISNUMBER(Оборудование!L43),((Год*12+10)-(YEAR(Оборудование!L43)*12+MONTH(Оборудование!L43)))&gt;0,MOD(((Год*12+10)-(YEAR(Оборудование!L43)*12+MONTH(Оборудование!L43))),MAX(1,N(Оборудование!J43)))=0),"ТО",""))))</f>
        <v/>
      </c>
      <c r="L43">
        <f>IF(Оборудование!$B43="","",IF(AND(N(Оборудование!P43)&gt;0,ISNUMBER(Оборудование!R43),((Год*12+11)-(YEAR(Оборудование!R43)*12+MONTH(Оборудование!R43)))&gt;0,MOD(((Год*12+11)-(YEAR(Оборудование!R43)*12+MONTH(Оборудование!R43))),MAX(1,N(Оборудование!P43)))=0),"К",IF(AND(N(Оборудование!M43)&gt;0,ISNUMBER(Оборудование!O43),((Год*12+11)-(YEAR(Оборудование!O43)*12+MONTH(Оборудование!O43)))&gt;0,MOD(((Год*12+11)-(YEAR(Оборудование!O43)*12+MONTH(Оборудование!O43))),MAX(1,N(Оборудование!M43)))=0),"Т",IF(AND(N(Оборудование!J43)&gt;0,ISNUMBER(Оборудование!L43),((Год*12+11)-(YEAR(Оборудование!L43)*12+MONTH(Оборудование!L43)))&gt;0,MOD(((Год*12+11)-(YEAR(Оборудование!L43)*12+MONTH(Оборудование!L43))),MAX(1,N(Оборудование!J43)))=0),"ТО",""))))</f>
        <v/>
      </c>
      <c r="M43">
        <f>IF(Оборудование!$B43="","",IF(AND(N(Оборудование!P43)&gt;0,ISNUMBER(Оборудование!R43),((Год*12+12)-(YEAR(Оборудование!R43)*12+MONTH(Оборудование!R43)))&gt;0,MOD(((Год*12+12)-(YEAR(Оборудование!R43)*12+MONTH(Оборудование!R43))),MAX(1,N(Оборудование!P43)))=0),"К",IF(AND(N(Оборудование!M43)&gt;0,ISNUMBER(Оборудование!O43),((Год*12+12)-(YEAR(Оборудование!O43)*12+MONTH(Оборудование!O43)))&gt;0,MOD(((Год*12+12)-(YEAR(Оборудование!O43)*12+MONTH(Оборудование!O43))),MAX(1,N(Оборудование!M43)))=0),"Т",IF(AND(N(Оборудование!J43)&gt;0,ISNUMBER(Оборудование!L43),((Год*12+12)-(YEAR(Оборудование!L43)*12+MONTH(Оборудование!L43)))&gt;0,MOD(((Год*12+12)-(YEAR(Оборудование!L43)*12+MONTH(Оборудование!L43))),MAX(1,N(Оборудование!J43)))=0),"ТО",""))))</f>
        <v/>
      </c>
      <c r="O43">
        <f>IF(B43="",0,IF(B43="К",N(Оборудование!$Q43),IF(B43="Т",N(Оборудование!$N43),N(Оборудование!$K43))))</f>
        <v/>
      </c>
      <c r="P43">
        <f>IF(C43="",0,IF(C43="К",N(Оборудование!$Q43),IF(C43="Т",N(Оборудование!$N43),N(Оборудование!$K43))))</f>
        <v/>
      </c>
      <c r="Q43">
        <f>IF(D43="",0,IF(D43="К",N(Оборудование!$Q43),IF(D43="Т",N(Оборудование!$N43),N(Оборудование!$K43))))</f>
        <v/>
      </c>
      <c r="R43">
        <f>IF(E43="",0,IF(E43="К",N(Оборудование!$Q43),IF(E43="Т",N(Оборудование!$N43),N(Оборудование!$K43))))</f>
        <v/>
      </c>
      <c r="S43">
        <f>IF(F43="",0,IF(F43="К",N(Оборудование!$Q43),IF(F43="Т",N(Оборудование!$N43),N(Оборудование!$K43))))</f>
        <v/>
      </c>
      <c r="T43">
        <f>IF(G43="",0,IF(G43="К",N(Оборудование!$Q43),IF(G43="Т",N(Оборудование!$N43),N(Оборудование!$K43))))</f>
        <v/>
      </c>
      <c r="U43">
        <f>IF(H43="",0,IF(H43="К",N(Оборудование!$Q43),IF(H43="Т",N(Оборудование!$N43),N(Оборудование!$K43))))</f>
        <v/>
      </c>
      <c r="V43">
        <f>IF(I43="",0,IF(I43="К",N(Оборудование!$Q43),IF(I43="Т",N(Оборудование!$N43),N(Оборудование!$K43))))</f>
        <v/>
      </c>
      <c r="W43">
        <f>IF(J43="",0,IF(J43="К",N(Оборудование!$Q43),IF(J43="Т",N(Оборудование!$N43),N(Оборудование!$K43))))</f>
        <v/>
      </c>
      <c r="X43">
        <f>IF(K43="",0,IF(K43="К",N(Оборудование!$Q43),IF(K43="Т",N(Оборудование!$N43),N(Оборудование!$K43))))</f>
        <v/>
      </c>
      <c r="Y43">
        <f>IF(L43="",0,IF(L43="К",N(Оборудование!$Q43),IF(L43="Т",N(Оборудование!$N43),N(Оборудование!$K43))))</f>
        <v/>
      </c>
      <c r="Z43">
        <f>IF(M43="",0,IF(M43="К",N(Оборудование!$Q43),IF(M43="Т",N(Оборудование!$N43),N(Оборудование!$K43))))</f>
        <v/>
      </c>
      <c r="AB43">
        <f>IF(B43="","",IF(COUNTIF('Журнал выполнения'!$H$6:$H$405,$A43&amp;"|"&amp;TEXT(DATE(Год,1,1),"YYYYMM"))&gt;0,"В",IF(EOMONTH(DATE(Год,1,1),0)&lt;ОтчДата,"Х","П")))</f>
        <v/>
      </c>
      <c r="AC43">
        <f>IF(C43="","",IF(COUNTIF('Журнал выполнения'!$H$6:$H$405,$A43&amp;"|"&amp;TEXT(DATE(Год,2,1),"YYYYMM"))&gt;0,"В",IF(EOMONTH(DATE(Год,2,1),0)&lt;ОтчДата,"Х","П")))</f>
        <v/>
      </c>
      <c r="AD43">
        <f>IF(D43="","",IF(COUNTIF('Журнал выполнения'!$H$6:$H$405,$A43&amp;"|"&amp;TEXT(DATE(Год,3,1),"YYYYMM"))&gt;0,"В",IF(EOMONTH(DATE(Год,3,1),0)&lt;ОтчДата,"Х","П")))</f>
        <v/>
      </c>
      <c r="AE43">
        <f>IF(E43="","",IF(COUNTIF('Журнал выполнения'!$H$6:$H$405,$A43&amp;"|"&amp;TEXT(DATE(Год,4,1),"YYYYMM"))&gt;0,"В",IF(EOMONTH(DATE(Год,4,1),0)&lt;ОтчДата,"Х","П")))</f>
        <v/>
      </c>
      <c r="AF43">
        <f>IF(F43="","",IF(COUNTIF('Журнал выполнения'!$H$6:$H$405,$A43&amp;"|"&amp;TEXT(DATE(Год,5,1),"YYYYMM"))&gt;0,"В",IF(EOMONTH(DATE(Год,5,1),0)&lt;ОтчДата,"Х","П")))</f>
        <v/>
      </c>
      <c r="AG43">
        <f>IF(G43="","",IF(COUNTIF('Журнал выполнения'!$H$6:$H$405,$A43&amp;"|"&amp;TEXT(DATE(Год,6,1),"YYYYMM"))&gt;0,"В",IF(EOMONTH(DATE(Год,6,1),0)&lt;ОтчДата,"Х","П")))</f>
        <v/>
      </c>
      <c r="AH43">
        <f>IF(H43="","",IF(COUNTIF('Журнал выполнения'!$H$6:$H$405,$A43&amp;"|"&amp;TEXT(DATE(Год,7,1),"YYYYMM"))&gt;0,"В",IF(EOMONTH(DATE(Год,7,1),0)&lt;ОтчДата,"Х","П")))</f>
        <v/>
      </c>
      <c r="AI43">
        <f>IF(I43="","",IF(COUNTIF('Журнал выполнения'!$H$6:$H$405,$A43&amp;"|"&amp;TEXT(DATE(Год,8,1),"YYYYMM"))&gt;0,"В",IF(EOMONTH(DATE(Год,8,1),0)&lt;ОтчДата,"Х","П")))</f>
        <v/>
      </c>
      <c r="AJ43">
        <f>IF(J43="","",IF(COUNTIF('Журнал выполнения'!$H$6:$H$405,$A43&amp;"|"&amp;TEXT(DATE(Год,9,1),"YYYYMM"))&gt;0,"В",IF(EOMONTH(DATE(Год,9,1),0)&lt;ОтчДата,"Х","П")))</f>
        <v/>
      </c>
      <c r="AK43">
        <f>IF(K43="","",IF(COUNTIF('Журнал выполнения'!$H$6:$H$405,$A43&amp;"|"&amp;TEXT(DATE(Год,10,1),"YYYYMM"))&gt;0,"В",IF(EOMONTH(DATE(Год,10,1),0)&lt;ОтчДата,"Х","П")))</f>
        <v/>
      </c>
      <c r="AL43">
        <f>IF(L43="","",IF(COUNTIF('Журнал выполнения'!$H$6:$H$405,$A43&amp;"|"&amp;TEXT(DATE(Год,11,1),"YYYYMM"))&gt;0,"В",IF(EOMONTH(DATE(Год,11,1),0)&lt;ОтчДата,"Х","П")))</f>
        <v/>
      </c>
      <c r="AM43">
        <f>IF(M43="","",IF(COUNTIF('Журнал выполнения'!$H$6:$H$405,$A43&amp;"|"&amp;TEXT(DATE(Год,12,1),"YYYYMM"))&gt;0,"В",IF(EOMONTH(DATE(Год,12,1),0)&lt;ОтчДата,"Х","П")))</f>
        <v/>
      </c>
    </row>
    <row r="44">
      <c r="A44">
        <f>Оборудование!A44</f>
        <v/>
      </c>
      <c r="B44">
        <f>IF(Оборудование!$B44="","",IF(AND(N(Оборудование!P44)&gt;0,ISNUMBER(Оборудование!R44),((Год*12+1)-(YEAR(Оборудование!R44)*12+MONTH(Оборудование!R44)))&gt;0,MOD(((Год*12+1)-(YEAR(Оборудование!R44)*12+MONTH(Оборудование!R44))),MAX(1,N(Оборудование!P44)))=0),"К",IF(AND(N(Оборудование!M44)&gt;0,ISNUMBER(Оборудование!O44),((Год*12+1)-(YEAR(Оборудование!O44)*12+MONTH(Оборудование!O44)))&gt;0,MOD(((Год*12+1)-(YEAR(Оборудование!O44)*12+MONTH(Оборудование!O44))),MAX(1,N(Оборудование!M44)))=0),"Т",IF(AND(N(Оборудование!J44)&gt;0,ISNUMBER(Оборудование!L44),((Год*12+1)-(YEAR(Оборудование!L44)*12+MONTH(Оборудование!L44)))&gt;0,MOD(((Год*12+1)-(YEAR(Оборудование!L44)*12+MONTH(Оборудование!L44))),MAX(1,N(Оборудование!J44)))=0),"ТО",""))))</f>
        <v/>
      </c>
      <c r="C44">
        <f>IF(Оборудование!$B44="","",IF(AND(N(Оборудование!P44)&gt;0,ISNUMBER(Оборудование!R44),((Год*12+2)-(YEAR(Оборудование!R44)*12+MONTH(Оборудование!R44)))&gt;0,MOD(((Год*12+2)-(YEAR(Оборудование!R44)*12+MONTH(Оборудование!R44))),MAX(1,N(Оборудование!P44)))=0),"К",IF(AND(N(Оборудование!M44)&gt;0,ISNUMBER(Оборудование!O44),((Год*12+2)-(YEAR(Оборудование!O44)*12+MONTH(Оборудование!O44)))&gt;0,MOD(((Год*12+2)-(YEAR(Оборудование!O44)*12+MONTH(Оборудование!O44))),MAX(1,N(Оборудование!M44)))=0),"Т",IF(AND(N(Оборудование!J44)&gt;0,ISNUMBER(Оборудование!L44),((Год*12+2)-(YEAR(Оборудование!L44)*12+MONTH(Оборудование!L44)))&gt;0,MOD(((Год*12+2)-(YEAR(Оборудование!L44)*12+MONTH(Оборудование!L44))),MAX(1,N(Оборудование!J44)))=0),"ТО",""))))</f>
        <v/>
      </c>
      <c r="D44">
        <f>IF(Оборудование!$B44="","",IF(AND(N(Оборудование!P44)&gt;0,ISNUMBER(Оборудование!R44),((Год*12+3)-(YEAR(Оборудование!R44)*12+MONTH(Оборудование!R44)))&gt;0,MOD(((Год*12+3)-(YEAR(Оборудование!R44)*12+MONTH(Оборудование!R44))),MAX(1,N(Оборудование!P44)))=0),"К",IF(AND(N(Оборудование!M44)&gt;0,ISNUMBER(Оборудование!O44),((Год*12+3)-(YEAR(Оборудование!O44)*12+MONTH(Оборудование!O44)))&gt;0,MOD(((Год*12+3)-(YEAR(Оборудование!O44)*12+MONTH(Оборудование!O44))),MAX(1,N(Оборудование!M44)))=0),"Т",IF(AND(N(Оборудование!J44)&gt;0,ISNUMBER(Оборудование!L44),((Год*12+3)-(YEAR(Оборудование!L44)*12+MONTH(Оборудование!L44)))&gt;0,MOD(((Год*12+3)-(YEAR(Оборудование!L44)*12+MONTH(Оборудование!L44))),MAX(1,N(Оборудование!J44)))=0),"ТО",""))))</f>
        <v/>
      </c>
      <c r="E44">
        <f>IF(Оборудование!$B44="","",IF(AND(N(Оборудование!P44)&gt;0,ISNUMBER(Оборудование!R44),((Год*12+4)-(YEAR(Оборудование!R44)*12+MONTH(Оборудование!R44)))&gt;0,MOD(((Год*12+4)-(YEAR(Оборудование!R44)*12+MONTH(Оборудование!R44))),MAX(1,N(Оборудование!P44)))=0),"К",IF(AND(N(Оборудование!M44)&gt;0,ISNUMBER(Оборудование!O44),((Год*12+4)-(YEAR(Оборудование!O44)*12+MONTH(Оборудование!O44)))&gt;0,MOD(((Год*12+4)-(YEAR(Оборудование!O44)*12+MONTH(Оборудование!O44))),MAX(1,N(Оборудование!M44)))=0),"Т",IF(AND(N(Оборудование!J44)&gt;0,ISNUMBER(Оборудование!L44),((Год*12+4)-(YEAR(Оборудование!L44)*12+MONTH(Оборудование!L44)))&gt;0,MOD(((Год*12+4)-(YEAR(Оборудование!L44)*12+MONTH(Оборудование!L44))),MAX(1,N(Оборудование!J44)))=0),"ТО",""))))</f>
        <v/>
      </c>
      <c r="F44">
        <f>IF(Оборудование!$B44="","",IF(AND(N(Оборудование!P44)&gt;0,ISNUMBER(Оборудование!R44),((Год*12+5)-(YEAR(Оборудование!R44)*12+MONTH(Оборудование!R44)))&gt;0,MOD(((Год*12+5)-(YEAR(Оборудование!R44)*12+MONTH(Оборудование!R44))),MAX(1,N(Оборудование!P44)))=0),"К",IF(AND(N(Оборудование!M44)&gt;0,ISNUMBER(Оборудование!O44),((Год*12+5)-(YEAR(Оборудование!O44)*12+MONTH(Оборудование!O44)))&gt;0,MOD(((Год*12+5)-(YEAR(Оборудование!O44)*12+MONTH(Оборудование!O44))),MAX(1,N(Оборудование!M44)))=0),"Т",IF(AND(N(Оборудование!J44)&gt;0,ISNUMBER(Оборудование!L44),((Год*12+5)-(YEAR(Оборудование!L44)*12+MONTH(Оборудование!L44)))&gt;0,MOD(((Год*12+5)-(YEAR(Оборудование!L44)*12+MONTH(Оборудование!L44))),MAX(1,N(Оборудование!J44)))=0),"ТО",""))))</f>
        <v/>
      </c>
      <c r="G44">
        <f>IF(Оборудование!$B44="","",IF(AND(N(Оборудование!P44)&gt;0,ISNUMBER(Оборудование!R44),((Год*12+6)-(YEAR(Оборудование!R44)*12+MONTH(Оборудование!R44)))&gt;0,MOD(((Год*12+6)-(YEAR(Оборудование!R44)*12+MONTH(Оборудование!R44))),MAX(1,N(Оборудование!P44)))=0),"К",IF(AND(N(Оборудование!M44)&gt;0,ISNUMBER(Оборудование!O44),((Год*12+6)-(YEAR(Оборудование!O44)*12+MONTH(Оборудование!O44)))&gt;0,MOD(((Год*12+6)-(YEAR(Оборудование!O44)*12+MONTH(Оборудование!O44))),MAX(1,N(Оборудование!M44)))=0),"Т",IF(AND(N(Оборудование!J44)&gt;0,ISNUMBER(Оборудование!L44),((Год*12+6)-(YEAR(Оборудование!L44)*12+MONTH(Оборудование!L44)))&gt;0,MOD(((Год*12+6)-(YEAR(Оборудование!L44)*12+MONTH(Оборудование!L44))),MAX(1,N(Оборудование!J44)))=0),"ТО",""))))</f>
        <v/>
      </c>
      <c r="H44">
        <f>IF(Оборудование!$B44="","",IF(AND(N(Оборудование!P44)&gt;0,ISNUMBER(Оборудование!R44),((Год*12+7)-(YEAR(Оборудование!R44)*12+MONTH(Оборудование!R44)))&gt;0,MOD(((Год*12+7)-(YEAR(Оборудование!R44)*12+MONTH(Оборудование!R44))),MAX(1,N(Оборудование!P44)))=0),"К",IF(AND(N(Оборудование!M44)&gt;0,ISNUMBER(Оборудование!O44),((Год*12+7)-(YEAR(Оборудование!O44)*12+MONTH(Оборудование!O44)))&gt;0,MOD(((Год*12+7)-(YEAR(Оборудование!O44)*12+MONTH(Оборудование!O44))),MAX(1,N(Оборудование!M44)))=0),"Т",IF(AND(N(Оборудование!J44)&gt;0,ISNUMBER(Оборудование!L44),((Год*12+7)-(YEAR(Оборудование!L44)*12+MONTH(Оборудование!L44)))&gt;0,MOD(((Год*12+7)-(YEAR(Оборудование!L44)*12+MONTH(Оборудование!L44))),MAX(1,N(Оборудование!J44)))=0),"ТО",""))))</f>
        <v/>
      </c>
      <c r="I44">
        <f>IF(Оборудование!$B44="","",IF(AND(N(Оборудование!P44)&gt;0,ISNUMBER(Оборудование!R44),((Год*12+8)-(YEAR(Оборудование!R44)*12+MONTH(Оборудование!R44)))&gt;0,MOD(((Год*12+8)-(YEAR(Оборудование!R44)*12+MONTH(Оборудование!R44))),MAX(1,N(Оборудование!P44)))=0),"К",IF(AND(N(Оборудование!M44)&gt;0,ISNUMBER(Оборудование!O44),((Год*12+8)-(YEAR(Оборудование!O44)*12+MONTH(Оборудование!O44)))&gt;0,MOD(((Год*12+8)-(YEAR(Оборудование!O44)*12+MONTH(Оборудование!O44))),MAX(1,N(Оборудование!M44)))=0),"Т",IF(AND(N(Оборудование!J44)&gt;0,ISNUMBER(Оборудование!L44),((Год*12+8)-(YEAR(Оборудование!L44)*12+MONTH(Оборудование!L44)))&gt;0,MOD(((Год*12+8)-(YEAR(Оборудование!L44)*12+MONTH(Оборудование!L44))),MAX(1,N(Оборудование!J44)))=0),"ТО",""))))</f>
        <v/>
      </c>
      <c r="J44">
        <f>IF(Оборудование!$B44="","",IF(AND(N(Оборудование!P44)&gt;0,ISNUMBER(Оборудование!R44),((Год*12+9)-(YEAR(Оборудование!R44)*12+MONTH(Оборудование!R44)))&gt;0,MOD(((Год*12+9)-(YEAR(Оборудование!R44)*12+MONTH(Оборудование!R44))),MAX(1,N(Оборудование!P44)))=0),"К",IF(AND(N(Оборудование!M44)&gt;0,ISNUMBER(Оборудование!O44),((Год*12+9)-(YEAR(Оборудование!O44)*12+MONTH(Оборудование!O44)))&gt;0,MOD(((Год*12+9)-(YEAR(Оборудование!O44)*12+MONTH(Оборудование!O44))),MAX(1,N(Оборудование!M44)))=0),"Т",IF(AND(N(Оборудование!J44)&gt;0,ISNUMBER(Оборудование!L44),((Год*12+9)-(YEAR(Оборудование!L44)*12+MONTH(Оборудование!L44)))&gt;0,MOD(((Год*12+9)-(YEAR(Оборудование!L44)*12+MONTH(Оборудование!L44))),MAX(1,N(Оборудование!J44)))=0),"ТО",""))))</f>
        <v/>
      </c>
      <c r="K44">
        <f>IF(Оборудование!$B44="","",IF(AND(N(Оборудование!P44)&gt;0,ISNUMBER(Оборудование!R44),((Год*12+10)-(YEAR(Оборудование!R44)*12+MONTH(Оборудование!R44)))&gt;0,MOD(((Год*12+10)-(YEAR(Оборудование!R44)*12+MONTH(Оборудование!R44))),MAX(1,N(Оборудование!P44)))=0),"К",IF(AND(N(Оборудование!M44)&gt;0,ISNUMBER(Оборудование!O44),((Год*12+10)-(YEAR(Оборудование!O44)*12+MONTH(Оборудование!O44)))&gt;0,MOD(((Год*12+10)-(YEAR(Оборудование!O44)*12+MONTH(Оборудование!O44))),MAX(1,N(Оборудование!M44)))=0),"Т",IF(AND(N(Оборудование!J44)&gt;0,ISNUMBER(Оборудование!L44),((Год*12+10)-(YEAR(Оборудование!L44)*12+MONTH(Оборудование!L44)))&gt;0,MOD(((Год*12+10)-(YEAR(Оборудование!L44)*12+MONTH(Оборудование!L44))),MAX(1,N(Оборудование!J44)))=0),"ТО",""))))</f>
        <v/>
      </c>
      <c r="L44">
        <f>IF(Оборудование!$B44="","",IF(AND(N(Оборудование!P44)&gt;0,ISNUMBER(Оборудование!R44),((Год*12+11)-(YEAR(Оборудование!R44)*12+MONTH(Оборудование!R44)))&gt;0,MOD(((Год*12+11)-(YEAR(Оборудование!R44)*12+MONTH(Оборудование!R44))),MAX(1,N(Оборудование!P44)))=0),"К",IF(AND(N(Оборудование!M44)&gt;0,ISNUMBER(Оборудование!O44),((Год*12+11)-(YEAR(Оборудование!O44)*12+MONTH(Оборудование!O44)))&gt;0,MOD(((Год*12+11)-(YEAR(Оборудование!O44)*12+MONTH(Оборудование!O44))),MAX(1,N(Оборудование!M44)))=0),"Т",IF(AND(N(Оборудование!J44)&gt;0,ISNUMBER(Оборудование!L44),((Год*12+11)-(YEAR(Оборудование!L44)*12+MONTH(Оборудование!L44)))&gt;0,MOD(((Год*12+11)-(YEAR(Оборудование!L44)*12+MONTH(Оборудование!L44))),MAX(1,N(Оборудование!J44)))=0),"ТО",""))))</f>
        <v/>
      </c>
      <c r="M44">
        <f>IF(Оборудование!$B44="","",IF(AND(N(Оборудование!P44)&gt;0,ISNUMBER(Оборудование!R44),((Год*12+12)-(YEAR(Оборудование!R44)*12+MONTH(Оборудование!R44)))&gt;0,MOD(((Год*12+12)-(YEAR(Оборудование!R44)*12+MONTH(Оборудование!R44))),MAX(1,N(Оборудование!P44)))=0),"К",IF(AND(N(Оборудование!M44)&gt;0,ISNUMBER(Оборудование!O44),((Год*12+12)-(YEAR(Оборудование!O44)*12+MONTH(Оборудование!O44)))&gt;0,MOD(((Год*12+12)-(YEAR(Оборудование!O44)*12+MONTH(Оборудование!O44))),MAX(1,N(Оборудование!M44)))=0),"Т",IF(AND(N(Оборудование!J44)&gt;0,ISNUMBER(Оборудование!L44),((Год*12+12)-(YEAR(Оборудование!L44)*12+MONTH(Оборудование!L44)))&gt;0,MOD(((Год*12+12)-(YEAR(Оборудование!L44)*12+MONTH(Оборудование!L44))),MAX(1,N(Оборудование!J44)))=0),"ТО",""))))</f>
        <v/>
      </c>
      <c r="O44">
        <f>IF(B44="",0,IF(B44="К",N(Оборудование!$Q44),IF(B44="Т",N(Оборудование!$N44),N(Оборудование!$K44))))</f>
        <v/>
      </c>
      <c r="P44">
        <f>IF(C44="",0,IF(C44="К",N(Оборудование!$Q44),IF(C44="Т",N(Оборудование!$N44),N(Оборудование!$K44))))</f>
        <v/>
      </c>
      <c r="Q44">
        <f>IF(D44="",0,IF(D44="К",N(Оборудование!$Q44),IF(D44="Т",N(Оборудование!$N44),N(Оборудование!$K44))))</f>
        <v/>
      </c>
      <c r="R44">
        <f>IF(E44="",0,IF(E44="К",N(Оборудование!$Q44),IF(E44="Т",N(Оборудование!$N44),N(Оборудование!$K44))))</f>
        <v/>
      </c>
      <c r="S44">
        <f>IF(F44="",0,IF(F44="К",N(Оборудование!$Q44),IF(F44="Т",N(Оборудование!$N44),N(Оборудование!$K44))))</f>
        <v/>
      </c>
      <c r="T44">
        <f>IF(G44="",0,IF(G44="К",N(Оборудование!$Q44),IF(G44="Т",N(Оборудование!$N44),N(Оборудование!$K44))))</f>
        <v/>
      </c>
      <c r="U44">
        <f>IF(H44="",0,IF(H44="К",N(Оборудование!$Q44),IF(H44="Т",N(Оборудование!$N44),N(Оборудование!$K44))))</f>
        <v/>
      </c>
      <c r="V44">
        <f>IF(I44="",0,IF(I44="К",N(Оборудование!$Q44),IF(I44="Т",N(Оборудование!$N44),N(Оборудование!$K44))))</f>
        <v/>
      </c>
      <c r="W44">
        <f>IF(J44="",0,IF(J44="К",N(Оборудование!$Q44),IF(J44="Т",N(Оборудование!$N44),N(Оборудование!$K44))))</f>
        <v/>
      </c>
      <c r="X44">
        <f>IF(K44="",0,IF(K44="К",N(Оборудование!$Q44),IF(K44="Т",N(Оборудование!$N44),N(Оборудование!$K44))))</f>
        <v/>
      </c>
      <c r="Y44">
        <f>IF(L44="",0,IF(L44="К",N(Оборудование!$Q44),IF(L44="Т",N(Оборудование!$N44),N(Оборудование!$K44))))</f>
        <v/>
      </c>
      <c r="Z44">
        <f>IF(M44="",0,IF(M44="К",N(Оборудование!$Q44),IF(M44="Т",N(Оборудование!$N44),N(Оборудование!$K44))))</f>
        <v/>
      </c>
      <c r="AB44">
        <f>IF(B44="","",IF(COUNTIF('Журнал выполнения'!$H$6:$H$405,$A44&amp;"|"&amp;TEXT(DATE(Год,1,1),"YYYYMM"))&gt;0,"В",IF(EOMONTH(DATE(Год,1,1),0)&lt;ОтчДата,"Х","П")))</f>
        <v/>
      </c>
      <c r="AC44">
        <f>IF(C44="","",IF(COUNTIF('Журнал выполнения'!$H$6:$H$405,$A44&amp;"|"&amp;TEXT(DATE(Год,2,1),"YYYYMM"))&gt;0,"В",IF(EOMONTH(DATE(Год,2,1),0)&lt;ОтчДата,"Х","П")))</f>
        <v/>
      </c>
      <c r="AD44">
        <f>IF(D44="","",IF(COUNTIF('Журнал выполнения'!$H$6:$H$405,$A44&amp;"|"&amp;TEXT(DATE(Год,3,1),"YYYYMM"))&gt;0,"В",IF(EOMONTH(DATE(Год,3,1),0)&lt;ОтчДата,"Х","П")))</f>
        <v/>
      </c>
      <c r="AE44">
        <f>IF(E44="","",IF(COUNTIF('Журнал выполнения'!$H$6:$H$405,$A44&amp;"|"&amp;TEXT(DATE(Год,4,1),"YYYYMM"))&gt;0,"В",IF(EOMONTH(DATE(Год,4,1),0)&lt;ОтчДата,"Х","П")))</f>
        <v/>
      </c>
      <c r="AF44">
        <f>IF(F44="","",IF(COUNTIF('Журнал выполнения'!$H$6:$H$405,$A44&amp;"|"&amp;TEXT(DATE(Год,5,1),"YYYYMM"))&gt;0,"В",IF(EOMONTH(DATE(Год,5,1),0)&lt;ОтчДата,"Х","П")))</f>
        <v/>
      </c>
      <c r="AG44">
        <f>IF(G44="","",IF(COUNTIF('Журнал выполнения'!$H$6:$H$405,$A44&amp;"|"&amp;TEXT(DATE(Год,6,1),"YYYYMM"))&gt;0,"В",IF(EOMONTH(DATE(Год,6,1),0)&lt;ОтчДата,"Х","П")))</f>
        <v/>
      </c>
      <c r="AH44">
        <f>IF(H44="","",IF(COUNTIF('Журнал выполнения'!$H$6:$H$405,$A44&amp;"|"&amp;TEXT(DATE(Год,7,1),"YYYYMM"))&gt;0,"В",IF(EOMONTH(DATE(Год,7,1),0)&lt;ОтчДата,"Х","П")))</f>
        <v/>
      </c>
      <c r="AI44">
        <f>IF(I44="","",IF(COUNTIF('Журнал выполнения'!$H$6:$H$405,$A44&amp;"|"&amp;TEXT(DATE(Год,8,1),"YYYYMM"))&gt;0,"В",IF(EOMONTH(DATE(Год,8,1),0)&lt;ОтчДата,"Х","П")))</f>
        <v/>
      </c>
      <c r="AJ44">
        <f>IF(J44="","",IF(COUNTIF('Журнал выполнения'!$H$6:$H$405,$A44&amp;"|"&amp;TEXT(DATE(Год,9,1),"YYYYMM"))&gt;0,"В",IF(EOMONTH(DATE(Год,9,1),0)&lt;ОтчДата,"Х","П")))</f>
        <v/>
      </c>
      <c r="AK44">
        <f>IF(K44="","",IF(COUNTIF('Журнал выполнения'!$H$6:$H$405,$A44&amp;"|"&amp;TEXT(DATE(Год,10,1),"YYYYMM"))&gt;0,"В",IF(EOMONTH(DATE(Год,10,1),0)&lt;ОтчДата,"Х","П")))</f>
        <v/>
      </c>
      <c r="AL44">
        <f>IF(L44="","",IF(COUNTIF('Журнал выполнения'!$H$6:$H$405,$A44&amp;"|"&amp;TEXT(DATE(Год,11,1),"YYYYMM"))&gt;0,"В",IF(EOMONTH(DATE(Год,11,1),0)&lt;ОтчДата,"Х","П")))</f>
        <v/>
      </c>
      <c r="AM44">
        <f>IF(M44="","",IF(COUNTIF('Журнал выполнения'!$H$6:$H$405,$A44&amp;"|"&amp;TEXT(DATE(Год,12,1),"YYYYMM"))&gt;0,"В",IF(EOMONTH(DATE(Год,12,1),0)&lt;ОтчДата,"Х","П")))</f>
        <v/>
      </c>
    </row>
    <row r="45">
      <c r="A45">
        <f>Оборудование!A45</f>
        <v/>
      </c>
      <c r="B45">
        <f>IF(Оборудование!$B45="","",IF(AND(N(Оборудование!P45)&gt;0,ISNUMBER(Оборудование!R45),((Год*12+1)-(YEAR(Оборудование!R45)*12+MONTH(Оборудование!R45)))&gt;0,MOD(((Год*12+1)-(YEAR(Оборудование!R45)*12+MONTH(Оборудование!R45))),MAX(1,N(Оборудование!P45)))=0),"К",IF(AND(N(Оборудование!M45)&gt;0,ISNUMBER(Оборудование!O45),((Год*12+1)-(YEAR(Оборудование!O45)*12+MONTH(Оборудование!O45)))&gt;0,MOD(((Год*12+1)-(YEAR(Оборудование!O45)*12+MONTH(Оборудование!O45))),MAX(1,N(Оборудование!M45)))=0),"Т",IF(AND(N(Оборудование!J45)&gt;0,ISNUMBER(Оборудование!L45),((Год*12+1)-(YEAR(Оборудование!L45)*12+MONTH(Оборудование!L45)))&gt;0,MOD(((Год*12+1)-(YEAR(Оборудование!L45)*12+MONTH(Оборудование!L45))),MAX(1,N(Оборудование!J45)))=0),"ТО",""))))</f>
        <v/>
      </c>
      <c r="C45">
        <f>IF(Оборудование!$B45="","",IF(AND(N(Оборудование!P45)&gt;0,ISNUMBER(Оборудование!R45),((Год*12+2)-(YEAR(Оборудование!R45)*12+MONTH(Оборудование!R45)))&gt;0,MOD(((Год*12+2)-(YEAR(Оборудование!R45)*12+MONTH(Оборудование!R45))),MAX(1,N(Оборудование!P45)))=0),"К",IF(AND(N(Оборудование!M45)&gt;0,ISNUMBER(Оборудование!O45),((Год*12+2)-(YEAR(Оборудование!O45)*12+MONTH(Оборудование!O45)))&gt;0,MOD(((Год*12+2)-(YEAR(Оборудование!O45)*12+MONTH(Оборудование!O45))),MAX(1,N(Оборудование!M45)))=0),"Т",IF(AND(N(Оборудование!J45)&gt;0,ISNUMBER(Оборудование!L45),((Год*12+2)-(YEAR(Оборудование!L45)*12+MONTH(Оборудование!L45)))&gt;0,MOD(((Год*12+2)-(YEAR(Оборудование!L45)*12+MONTH(Оборудование!L45))),MAX(1,N(Оборудование!J45)))=0),"ТО",""))))</f>
        <v/>
      </c>
      <c r="D45">
        <f>IF(Оборудование!$B45="","",IF(AND(N(Оборудование!P45)&gt;0,ISNUMBER(Оборудование!R45),((Год*12+3)-(YEAR(Оборудование!R45)*12+MONTH(Оборудование!R45)))&gt;0,MOD(((Год*12+3)-(YEAR(Оборудование!R45)*12+MONTH(Оборудование!R45))),MAX(1,N(Оборудование!P45)))=0),"К",IF(AND(N(Оборудование!M45)&gt;0,ISNUMBER(Оборудование!O45),((Год*12+3)-(YEAR(Оборудование!O45)*12+MONTH(Оборудование!O45)))&gt;0,MOD(((Год*12+3)-(YEAR(Оборудование!O45)*12+MONTH(Оборудование!O45))),MAX(1,N(Оборудование!M45)))=0),"Т",IF(AND(N(Оборудование!J45)&gt;0,ISNUMBER(Оборудование!L45),((Год*12+3)-(YEAR(Оборудование!L45)*12+MONTH(Оборудование!L45)))&gt;0,MOD(((Год*12+3)-(YEAR(Оборудование!L45)*12+MONTH(Оборудование!L45))),MAX(1,N(Оборудование!J45)))=0),"ТО",""))))</f>
        <v/>
      </c>
      <c r="E45">
        <f>IF(Оборудование!$B45="","",IF(AND(N(Оборудование!P45)&gt;0,ISNUMBER(Оборудование!R45),((Год*12+4)-(YEAR(Оборудование!R45)*12+MONTH(Оборудование!R45)))&gt;0,MOD(((Год*12+4)-(YEAR(Оборудование!R45)*12+MONTH(Оборудование!R45))),MAX(1,N(Оборудование!P45)))=0),"К",IF(AND(N(Оборудование!M45)&gt;0,ISNUMBER(Оборудование!O45),((Год*12+4)-(YEAR(Оборудование!O45)*12+MONTH(Оборудование!O45)))&gt;0,MOD(((Год*12+4)-(YEAR(Оборудование!O45)*12+MONTH(Оборудование!O45))),MAX(1,N(Оборудование!M45)))=0),"Т",IF(AND(N(Оборудование!J45)&gt;0,ISNUMBER(Оборудование!L45),((Год*12+4)-(YEAR(Оборудование!L45)*12+MONTH(Оборудование!L45)))&gt;0,MOD(((Год*12+4)-(YEAR(Оборудование!L45)*12+MONTH(Оборудование!L45))),MAX(1,N(Оборудование!J45)))=0),"ТО",""))))</f>
        <v/>
      </c>
      <c r="F45">
        <f>IF(Оборудование!$B45="","",IF(AND(N(Оборудование!P45)&gt;0,ISNUMBER(Оборудование!R45),((Год*12+5)-(YEAR(Оборудование!R45)*12+MONTH(Оборудование!R45)))&gt;0,MOD(((Год*12+5)-(YEAR(Оборудование!R45)*12+MONTH(Оборудование!R45))),MAX(1,N(Оборудование!P45)))=0),"К",IF(AND(N(Оборудование!M45)&gt;0,ISNUMBER(Оборудование!O45),((Год*12+5)-(YEAR(Оборудование!O45)*12+MONTH(Оборудование!O45)))&gt;0,MOD(((Год*12+5)-(YEAR(Оборудование!O45)*12+MONTH(Оборудование!O45))),MAX(1,N(Оборудование!M45)))=0),"Т",IF(AND(N(Оборудование!J45)&gt;0,ISNUMBER(Оборудование!L45),((Год*12+5)-(YEAR(Оборудование!L45)*12+MONTH(Оборудование!L45)))&gt;0,MOD(((Год*12+5)-(YEAR(Оборудование!L45)*12+MONTH(Оборудование!L45))),MAX(1,N(Оборудование!J45)))=0),"ТО",""))))</f>
        <v/>
      </c>
      <c r="G45">
        <f>IF(Оборудование!$B45="","",IF(AND(N(Оборудование!P45)&gt;0,ISNUMBER(Оборудование!R45),((Год*12+6)-(YEAR(Оборудование!R45)*12+MONTH(Оборудование!R45)))&gt;0,MOD(((Год*12+6)-(YEAR(Оборудование!R45)*12+MONTH(Оборудование!R45))),MAX(1,N(Оборудование!P45)))=0),"К",IF(AND(N(Оборудование!M45)&gt;0,ISNUMBER(Оборудование!O45),((Год*12+6)-(YEAR(Оборудование!O45)*12+MONTH(Оборудование!O45)))&gt;0,MOD(((Год*12+6)-(YEAR(Оборудование!O45)*12+MONTH(Оборудование!O45))),MAX(1,N(Оборудование!M45)))=0),"Т",IF(AND(N(Оборудование!J45)&gt;0,ISNUMBER(Оборудование!L45),((Год*12+6)-(YEAR(Оборудование!L45)*12+MONTH(Оборудование!L45)))&gt;0,MOD(((Год*12+6)-(YEAR(Оборудование!L45)*12+MONTH(Оборудование!L45))),MAX(1,N(Оборудование!J45)))=0),"ТО",""))))</f>
        <v/>
      </c>
      <c r="H45">
        <f>IF(Оборудование!$B45="","",IF(AND(N(Оборудование!P45)&gt;0,ISNUMBER(Оборудование!R45),((Год*12+7)-(YEAR(Оборудование!R45)*12+MONTH(Оборудование!R45)))&gt;0,MOD(((Год*12+7)-(YEAR(Оборудование!R45)*12+MONTH(Оборудование!R45))),MAX(1,N(Оборудование!P45)))=0),"К",IF(AND(N(Оборудование!M45)&gt;0,ISNUMBER(Оборудование!O45),((Год*12+7)-(YEAR(Оборудование!O45)*12+MONTH(Оборудование!O45)))&gt;0,MOD(((Год*12+7)-(YEAR(Оборудование!O45)*12+MONTH(Оборудование!O45))),MAX(1,N(Оборудование!M45)))=0),"Т",IF(AND(N(Оборудование!J45)&gt;0,ISNUMBER(Оборудование!L45),((Год*12+7)-(YEAR(Оборудование!L45)*12+MONTH(Оборудование!L45)))&gt;0,MOD(((Год*12+7)-(YEAR(Оборудование!L45)*12+MONTH(Оборудование!L45))),MAX(1,N(Оборудование!J45)))=0),"ТО",""))))</f>
        <v/>
      </c>
      <c r="I45">
        <f>IF(Оборудование!$B45="","",IF(AND(N(Оборудование!P45)&gt;0,ISNUMBER(Оборудование!R45),((Год*12+8)-(YEAR(Оборудование!R45)*12+MONTH(Оборудование!R45)))&gt;0,MOD(((Год*12+8)-(YEAR(Оборудование!R45)*12+MONTH(Оборудование!R45))),MAX(1,N(Оборудование!P45)))=0),"К",IF(AND(N(Оборудование!M45)&gt;0,ISNUMBER(Оборудование!O45),((Год*12+8)-(YEAR(Оборудование!O45)*12+MONTH(Оборудование!O45)))&gt;0,MOD(((Год*12+8)-(YEAR(Оборудование!O45)*12+MONTH(Оборудование!O45))),MAX(1,N(Оборудование!M45)))=0),"Т",IF(AND(N(Оборудование!J45)&gt;0,ISNUMBER(Оборудование!L45),((Год*12+8)-(YEAR(Оборудование!L45)*12+MONTH(Оборудование!L45)))&gt;0,MOD(((Год*12+8)-(YEAR(Оборудование!L45)*12+MONTH(Оборудование!L45))),MAX(1,N(Оборудование!J45)))=0),"ТО",""))))</f>
        <v/>
      </c>
      <c r="J45">
        <f>IF(Оборудование!$B45="","",IF(AND(N(Оборудование!P45)&gt;0,ISNUMBER(Оборудование!R45),((Год*12+9)-(YEAR(Оборудование!R45)*12+MONTH(Оборудование!R45)))&gt;0,MOD(((Год*12+9)-(YEAR(Оборудование!R45)*12+MONTH(Оборудование!R45))),MAX(1,N(Оборудование!P45)))=0),"К",IF(AND(N(Оборудование!M45)&gt;0,ISNUMBER(Оборудование!O45),((Год*12+9)-(YEAR(Оборудование!O45)*12+MONTH(Оборудование!O45)))&gt;0,MOD(((Год*12+9)-(YEAR(Оборудование!O45)*12+MONTH(Оборудование!O45))),MAX(1,N(Оборудование!M45)))=0),"Т",IF(AND(N(Оборудование!J45)&gt;0,ISNUMBER(Оборудование!L45),((Год*12+9)-(YEAR(Оборудование!L45)*12+MONTH(Оборудование!L45)))&gt;0,MOD(((Год*12+9)-(YEAR(Оборудование!L45)*12+MONTH(Оборудование!L45))),MAX(1,N(Оборудование!J45)))=0),"ТО",""))))</f>
        <v/>
      </c>
      <c r="K45">
        <f>IF(Оборудование!$B45="","",IF(AND(N(Оборудование!P45)&gt;0,ISNUMBER(Оборудование!R45),((Год*12+10)-(YEAR(Оборудование!R45)*12+MONTH(Оборудование!R45)))&gt;0,MOD(((Год*12+10)-(YEAR(Оборудование!R45)*12+MONTH(Оборудование!R45))),MAX(1,N(Оборудование!P45)))=0),"К",IF(AND(N(Оборудование!M45)&gt;0,ISNUMBER(Оборудование!O45),((Год*12+10)-(YEAR(Оборудование!O45)*12+MONTH(Оборудование!O45)))&gt;0,MOD(((Год*12+10)-(YEAR(Оборудование!O45)*12+MONTH(Оборудование!O45))),MAX(1,N(Оборудование!M45)))=0),"Т",IF(AND(N(Оборудование!J45)&gt;0,ISNUMBER(Оборудование!L45),((Год*12+10)-(YEAR(Оборудование!L45)*12+MONTH(Оборудование!L45)))&gt;0,MOD(((Год*12+10)-(YEAR(Оборудование!L45)*12+MONTH(Оборудование!L45))),MAX(1,N(Оборудование!J45)))=0),"ТО",""))))</f>
        <v/>
      </c>
      <c r="L45">
        <f>IF(Оборудование!$B45="","",IF(AND(N(Оборудование!P45)&gt;0,ISNUMBER(Оборудование!R45),((Год*12+11)-(YEAR(Оборудование!R45)*12+MONTH(Оборудование!R45)))&gt;0,MOD(((Год*12+11)-(YEAR(Оборудование!R45)*12+MONTH(Оборудование!R45))),MAX(1,N(Оборудование!P45)))=0),"К",IF(AND(N(Оборудование!M45)&gt;0,ISNUMBER(Оборудование!O45),((Год*12+11)-(YEAR(Оборудование!O45)*12+MONTH(Оборудование!O45)))&gt;0,MOD(((Год*12+11)-(YEAR(Оборудование!O45)*12+MONTH(Оборудование!O45))),MAX(1,N(Оборудование!M45)))=0),"Т",IF(AND(N(Оборудование!J45)&gt;0,ISNUMBER(Оборудование!L45),((Год*12+11)-(YEAR(Оборудование!L45)*12+MONTH(Оборудование!L45)))&gt;0,MOD(((Год*12+11)-(YEAR(Оборудование!L45)*12+MONTH(Оборудование!L45))),MAX(1,N(Оборудование!J45)))=0),"ТО",""))))</f>
        <v/>
      </c>
      <c r="M45">
        <f>IF(Оборудование!$B45="","",IF(AND(N(Оборудование!P45)&gt;0,ISNUMBER(Оборудование!R45),((Год*12+12)-(YEAR(Оборудование!R45)*12+MONTH(Оборудование!R45)))&gt;0,MOD(((Год*12+12)-(YEAR(Оборудование!R45)*12+MONTH(Оборудование!R45))),MAX(1,N(Оборудование!P45)))=0),"К",IF(AND(N(Оборудование!M45)&gt;0,ISNUMBER(Оборудование!O45),((Год*12+12)-(YEAR(Оборудование!O45)*12+MONTH(Оборудование!O45)))&gt;0,MOD(((Год*12+12)-(YEAR(Оборудование!O45)*12+MONTH(Оборудование!O45))),MAX(1,N(Оборудование!M45)))=0),"Т",IF(AND(N(Оборудование!J45)&gt;0,ISNUMBER(Оборудование!L45),((Год*12+12)-(YEAR(Оборудование!L45)*12+MONTH(Оборудование!L45)))&gt;0,MOD(((Год*12+12)-(YEAR(Оборудование!L45)*12+MONTH(Оборудование!L45))),MAX(1,N(Оборудование!J45)))=0),"ТО",""))))</f>
        <v/>
      </c>
      <c r="O45">
        <f>IF(B45="",0,IF(B45="К",N(Оборудование!$Q45),IF(B45="Т",N(Оборудование!$N45),N(Оборудование!$K45))))</f>
        <v/>
      </c>
      <c r="P45">
        <f>IF(C45="",0,IF(C45="К",N(Оборудование!$Q45),IF(C45="Т",N(Оборудование!$N45),N(Оборудование!$K45))))</f>
        <v/>
      </c>
      <c r="Q45">
        <f>IF(D45="",0,IF(D45="К",N(Оборудование!$Q45),IF(D45="Т",N(Оборудование!$N45),N(Оборудование!$K45))))</f>
        <v/>
      </c>
      <c r="R45">
        <f>IF(E45="",0,IF(E45="К",N(Оборудование!$Q45),IF(E45="Т",N(Оборудование!$N45),N(Оборудование!$K45))))</f>
        <v/>
      </c>
      <c r="S45">
        <f>IF(F45="",0,IF(F45="К",N(Оборудование!$Q45),IF(F45="Т",N(Оборудование!$N45),N(Оборудование!$K45))))</f>
        <v/>
      </c>
      <c r="T45">
        <f>IF(G45="",0,IF(G45="К",N(Оборудование!$Q45),IF(G45="Т",N(Оборудование!$N45),N(Оборудование!$K45))))</f>
        <v/>
      </c>
      <c r="U45">
        <f>IF(H45="",0,IF(H45="К",N(Оборудование!$Q45),IF(H45="Т",N(Оборудование!$N45),N(Оборудование!$K45))))</f>
        <v/>
      </c>
      <c r="V45">
        <f>IF(I45="",0,IF(I45="К",N(Оборудование!$Q45),IF(I45="Т",N(Оборудование!$N45),N(Оборудование!$K45))))</f>
        <v/>
      </c>
      <c r="W45">
        <f>IF(J45="",0,IF(J45="К",N(Оборудование!$Q45),IF(J45="Т",N(Оборудование!$N45),N(Оборудование!$K45))))</f>
        <v/>
      </c>
      <c r="X45">
        <f>IF(K45="",0,IF(K45="К",N(Оборудование!$Q45),IF(K45="Т",N(Оборудование!$N45),N(Оборудование!$K45))))</f>
        <v/>
      </c>
      <c r="Y45">
        <f>IF(L45="",0,IF(L45="К",N(Оборудование!$Q45),IF(L45="Т",N(Оборудование!$N45),N(Оборудование!$K45))))</f>
        <v/>
      </c>
      <c r="Z45">
        <f>IF(M45="",0,IF(M45="К",N(Оборудование!$Q45),IF(M45="Т",N(Оборудование!$N45),N(Оборудование!$K45))))</f>
        <v/>
      </c>
      <c r="AB45">
        <f>IF(B45="","",IF(COUNTIF('Журнал выполнения'!$H$6:$H$405,$A45&amp;"|"&amp;TEXT(DATE(Год,1,1),"YYYYMM"))&gt;0,"В",IF(EOMONTH(DATE(Год,1,1),0)&lt;ОтчДата,"Х","П")))</f>
        <v/>
      </c>
      <c r="AC45">
        <f>IF(C45="","",IF(COUNTIF('Журнал выполнения'!$H$6:$H$405,$A45&amp;"|"&amp;TEXT(DATE(Год,2,1),"YYYYMM"))&gt;0,"В",IF(EOMONTH(DATE(Год,2,1),0)&lt;ОтчДата,"Х","П")))</f>
        <v/>
      </c>
      <c r="AD45">
        <f>IF(D45="","",IF(COUNTIF('Журнал выполнения'!$H$6:$H$405,$A45&amp;"|"&amp;TEXT(DATE(Год,3,1),"YYYYMM"))&gt;0,"В",IF(EOMONTH(DATE(Год,3,1),0)&lt;ОтчДата,"Х","П")))</f>
        <v/>
      </c>
      <c r="AE45">
        <f>IF(E45="","",IF(COUNTIF('Журнал выполнения'!$H$6:$H$405,$A45&amp;"|"&amp;TEXT(DATE(Год,4,1),"YYYYMM"))&gt;0,"В",IF(EOMONTH(DATE(Год,4,1),0)&lt;ОтчДата,"Х","П")))</f>
        <v/>
      </c>
      <c r="AF45">
        <f>IF(F45="","",IF(COUNTIF('Журнал выполнения'!$H$6:$H$405,$A45&amp;"|"&amp;TEXT(DATE(Год,5,1),"YYYYMM"))&gt;0,"В",IF(EOMONTH(DATE(Год,5,1),0)&lt;ОтчДата,"Х","П")))</f>
        <v/>
      </c>
      <c r="AG45">
        <f>IF(G45="","",IF(COUNTIF('Журнал выполнения'!$H$6:$H$405,$A45&amp;"|"&amp;TEXT(DATE(Год,6,1),"YYYYMM"))&gt;0,"В",IF(EOMONTH(DATE(Год,6,1),0)&lt;ОтчДата,"Х","П")))</f>
        <v/>
      </c>
      <c r="AH45">
        <f>IF(H45="","",IF(COUNTIF('Журнал выполнения'!$H$6:$H$405,$A45&amp;"|"&amp;TEXT(DATE(Год,7,1),"YYYYMM"))&gt;0,"В",IF(EOMONTH(DATE(Год,7,1),0)&lt;ОтчДата,"Х","П")))</f>
        <v/>
      </c>
      <c r="AI45">
        <f>IF(I45="","",IF(COUNTIF('Журнал выполнения'!$H$6:$H$405,$A45&amp;"|"&amp;TEXT(DATE(Год,8,1),"YYYYMM"))&gt;0,"В",IF(EOMONTH(DATE(Год,8,1),0)&lt;ОтчДата,"Х","П")))</f>
        <v/>
      </c>
      <c r="AJ45">
        <f>IF(J45="","",IF(COUNTIF('Журнал выполнения'!$H$6:$H$405,$A45&amp;"|"&amp;TEXT(DATE(Год,9,1),"YYYYMM"))&gt;0,"В",IF(EOMONTH(DATE(Год,9,1),0)&lt;ОтчДата,"Х","П")))</f>
        <v/>
      </c>
      <c r="AK45">
        <f>IF(K45="","",IF(COUNTIF('Журнал выполнения'!$H$6:$H$405,$A45&amp;"|"&amp;TEXT(DATE(Год,10,1),"YYYYMM"))&gt;0,"В",IF(EOMONTH(DATE(Год,10,1),0)&lt;ОтчДата,"Х","П")))</f>
        <v/>
      </c>
      <c r="AL45">
        <f>IF(L45="","",IF(COUNTIF('Журнал выполнения'!$H$6:$H$405,$A45&amp;"|"&amp;TEXT(DATE(Год,11,1),"YYYYMM"))&gt;0,"В",IF(EOMONTH(DATE(Год,11,1),0)&lt;ОтчДата,"Х","П")))</f>
        <v/>
      </c>
      <c r="AM45">
        <f>IF(M45="","",IF(COUNTIF('Журнал выполнения'!$H$6:$H$405,$A45&amp;"|"&amp;TEXT(DATE(Год,12,1),"YYYYMM"))&gt;0,"В",IF(EOMONTH(DATE(Год,12,1),0)&lt;ОтчДата,"Х","П")))</f>
        <v/>
      </c>
    </row>
    <row r="46">
      <c r="A46">
        <f>Оборудование!A46</f>
        <v/>
      </c>
      <c r="B46">
        <f>IF(Оборудование!$B46="","",IF(AND(N(Оборудование!P46)&gt;0,ISNUMBER(Оборудование!R46),((Год*12+1)-(YEAR(Оборудование!R46)*12+MONTH(Оборудование!R46)))&gt;0,MOD(((Год*12+1)-(YEAR(Оборудование!R46)*12+MONTH(Оборудование!R46))),MAX(1,N(Оборудование!P46)))=0),"К",IF(AND(N(Оборудование!M46)&gt;0,ISNUMBER(Оборудование!O46),((Год*12+1)-(YEAR(Оборудование!O46)*12+MONTH(Оборудование!O46)))&gt;0,MOD(((Год*12+1)-(YEAR(Оборудование!O46)*12+MONTH(Оборудование!O46))),MAX(1,N(Оборудование!M46)))=0),"Т",IF(AND(N(Оборудование!J46)&gt;0,ISNUMBER(Оборудование!L46),((Год*12+1)-(YEAR(Оборудование!L46)*12+MONTH(Оборудование!L46)))&gt;0,MOD(((Год*12+1)-(YEAR(Оборудование!L46)*12+MONTH(Оборудование!L46))),MAX(1,N(Оборудование!J46)))=0),"ТО",""))))</f>
        <v/>
      </c>
      <c r="C46">
        <f>IF(Оборудование!$B46="","",IF(AND(N(Оборудование!P46)&gt;0,ISNUMBER(Оборудование!R46),((Год*12+2)-(YEAR(Оборудование!R46)*12+MONTH(Оборудование!R46)))&gt;0,MOD(((Год*12+2)-(YEAR(Оборудование!R46)*12+MONTH(Оборудование!R46))),MAX(1,N(Оборудование!P46)))=0),"К",IF(AND(N(Оборудование!M46)&gt;0,ISNUMBER(Оборудование!O46),((Год*12+2)-(YEAR(Оборудование!O46)*12+MONTH(Оборудование!O46)))&gt;0,MOD(((Год*12+2)-(YEAR(Оборудование!O46)*12+MONTH(Оборудование!O46))),MAX(1,N(Оборудование!M46)))=0),"Т",IF(AND(N(Оборудование!J46)&gt;0,ISNUMBER(Оборудование!L46),((Год*12+2)-(YEAR(Оборудование!L46)*12+MONTH(Оборудование!L46)))&gt;0,MOD(((Год*12+2)-(YEAR(Оборудование!L46)*12+MONTH(Оборудование!L46))),MAX(1,N(Оборудование!J46)))=0),"ТО",""))))</f>
        <v/>
      </c>
      <c r="D46">
        <f>IF(Оборудование!$B46="","",IF(AND(N(Оборудование!P46)&gt;0,ISNUMBER(Оборудование!R46),((Год*12+3)-(YEAR(Оборудование!R46)*12+MONTH(Оборудование!R46)))&gt;0,MOD(((Год*12+3)-(YEAR(Оборудование!R46)*12+MONTH(Оборудование!R46))),MAX(1,N(Оборудование!P46)))=0),"К",IF(AND(N(Оборудование!M46)&gt;0,ISNUMBER(Оборудование!O46),((Год*12+3)-(YEAR(Оборудование!O46)*12+MONTH(Оборудование!O46)))&gt;0,MOD(((Год*12+3)-(YEAR(Оборудование!O46)*12+MONTH(Оборудование!O46))),MAX(1,N(Оборудование!M46)))=0),"Т",IF(AND(N(Оборудование!J46)&gt;0,ISNUMBER(Оборудование!L46),((Год*12+3)-(YEAR(Оборудование!L46)*12+MONTH(Оборудование!L46)))&gt;0,MOD(((Год*12+3)-(YEAR(Оборудование!L46)*12+MONTH(Оборудование!L46))),MAX(1,N(Оборудование!J46)))=0),"ТО",""))))</f>
        <v/>
      </c>
      <c r="E46">
        <f>IF(Оборудование!$B46="","",IF(AND(N(Оборудование!P46)&gt;0,ISNUMBER(Оборудование!R46),((Год*12+4)-(YEAR(Оборудование!R46)*12+MONTH(Оборудование!R46)))&gt;0,MOD(((Год*12+4)-(YEAR(Оборудование!R46)*12+MONTH(Оборудование!R46))),MAX(1,N(Оборудование!P46)))=0),"К",IF(AND(N(Оборудование!M46)&gt;0,ISNUMBER(Оборудование!O46),((Год*12+4)-(YEAR(Оборудование!O46)*12+MONTH(Оборудование!O46)))&gt;0,MOD(((Год*12+4)-(YEAR(Оборудование!O46)*12+MONTH(Оборудование!O46))),MAX(1,N(Оборудование!M46)))=0),"Т",IF(AND(N(Оборудование!J46)&gt;0,ISNUMBER(Оборудование!L46),((Год*12+4)-(YEAR(Оборудование!L46)*12+MONTH(Оборудование!L46)))&gt;0,MOD(((Год*12+4)-(YEAR(Оборудование!L46)*12+MONTH(Оборудование!L46))),MAX(1,N(Оборудование!J46)))=0),"ТО",""))))</f>
        <v/>
      </c>
      <c r="F46">
        <f>IF(Оборудование!$B46="","",IF(AND(N(Оборудование!P46)&gt;0,ISNUMBER(Оборудование!R46),((Год*12+5)-(YEAR(Оборудование!R46)*12+MONTH(Оборудование!R46)))&gt;0,MOD(((Год*12+5)-(YEAR(Оборудование!R46)*12+MONTH(Оборудование!R46))),MAX(1,N(Оборудование!P46)))=0),"К",IF(AND(N(Оборудование!M46)&gt;0,ISNUMBER(Оборудование!O46),((Год*12+5)-(YEAR(Оборудование!O46)*12+MONTH(Оборудование!O46)))&gt;0,MOD(((Год*12+5)-(YEAR(Оборудование!O46)*12+MONTH(Оборудование!O46))),MAX(1,N(Оборудование!M46)))=0),"Т",IF(AND(N(Оборудование!J46)&gt;0,ISNUMBER(Оборудование!L46),((Год*12+5)-(YEAR(Оборудование!L46)*12+MONTH(Оборудование!L46)))&gt;0,MOD(((Год*12+5)-(YEAR(Оборудование!L46)*12+MONTH(Оборудование!L46))),MAX(1,N(Оборудование!J46)))=0),"ТО",""))))</f>
        <v/>
      </c>
      <c r="G46">
        <f>IF(Оборудование!$B46="","",IF(AND(N(Оборудование!P46)&gt;0,ISNUMBER(Оборудование!R46),((Год*12+6)-(YEAR(Оборудование!R46)*12+MONTH(Оборудование!R46)))&gt;0,MOD(((Год*12+6)-(YEAR(Оборудование!R46)*12+MONTH(Оборудование!R46))),MAX(1,N(Оборудование!P46)))=0),"К",IF(AND(N(Оборудование!M46)&gt;0,ISNUMBER(Оборудование!O46),((Год*12+6)-(YEAR(Оборудование!O46)*12+MONTH(Оборудование!O46)))&gt;0,MOD(((Год*12+6)-(YEAR(Оборудование!O46)*12+MONTH(Оборудование!O46))),MAX(1,N(Оборудование!M46)))=0),"Т",IF(AND(N(Оборудование!J46)&gt;0,ISNUMBER(Оборудование!L46),((Год*12+6)-(YEAR(Оборудование!L46)*12+MONTH(Оборудование!L46)))&gt;0,MOD(((Год*12+6)-(YEAR(Оборудование!L46)*12+MONTH(Оборудование!L46))),MAX(1,N(Оборудование!J46)))=0),"ТО",""))))</f>
        <v/>
      </c>
      <c r="H46">
        <f>IF(Оборудование!$B46="","",IF(AND(N(Оборудование!P46)&gt;0,ISNUMBER(Оборудование!R46),((Год*12+7)-(YEAR(Оборудование!R46)*12+MONTH(Оборудование!R46)))&gt;0,MOD(((Год*12+7)-(YEAR(Оборудование!R46)*12+MONTH(Оборудование!R46))),MAX(1,N(Оборудование!P46)))=0),"К",IF(AND(N(Оборудование!M46)&gt;0,ISNUMBER(Оборудование!O46),((Год*12+7)-(YEAR(Оборудование!O46)*12+MONTH(Оборудование!O46)))&gt;0,MOD(((Год*12+7)-(YEAR(Оборудование!O46)*12+MONTH(Оборудование!O46))),MAX(1,N(Оборудование!M46)))=0),"Т",IF(AND(N(Оборудование!J46)&gt;0,ISNUMBER(Оборудование!L46),((Год*12+7)-(YEAR(Оборудование!L46)*12+MONTH(Оборудование!L46)))&gt;0,MOD(((Год*12+7)-(YEAR(Оборудование!L46)*12+MONTH(Оборудование!L46))),MAX(1,N(Оборудование!J46)))=0),"ТО",""))))</f>
        <v/>
      </c>
      <c r="I46">
        <f>IF(Оборудование!$B46="","",IF(AND(N(Оборудование!P46)&gt;0,ISNUMBER(Оборудование!R46),((Год*12+8)-(YEAR(Оборудование!R46)*12+MONTH(Оборудование!R46)))&gt;0,MOD(((Год*12+8)-(YEAR(Оборудование!R46)*12+MONTH(Оборудование!R46))),MAX(1,N(Оборудование!P46)))=0),"К",IF(AND(N(Оборудование!M46)&gt;0,ISNUMBER(Оборудование!O46),((Год*12+8)-(YEAR(Оборудование!O46)*12+MONTH(Оборудование!O46)))&gt;0,MOD(((Год*12+8)-(YEAR(Оборудование!O46)*12+MONTH(Оборудование!O46))),MAX(1,N(Оборудование!M46)))=0),"Т",IF(AND(N(Оборудование!J46)&gt;0,ISNUMBER(Оборудование!L46),((Год*12+8)-(YEAR(Оборудование!L46)*12+MONTH(Оборудование!L46)))&gt;0,MOD(((Год*12+8)-(YEAR(Оборудование!L46)*12+MONTH(Оборудование!L46))),MAX(1,N(Оборудование!J46)))=0),"ТО",""))))</f>
        <v/>
      </c>
      <c r="J46">
        <f>IF(Оборудование!$B46="","",IF(AND(N(Оборудование!P46)&gt;0,ISNUMBER(Оборудование!R46),((Год*12+9)-(YEAR(Оборудование!R46)*12+MONTH(Оборудование!R46)))&gt;0,MOD(((Год*12+9)-(YEAR(Оборудование!R46)*12+MONTH(Оборудование!R46))),MAX(1,N(Оборудование!P46)))=0),"К",IF(AND(N(Оборудование!M46)&gt;0,ISNUMBER(Оборудование!O46),((Год*12+9)-(YEAR(Оборудование!O46)*12+MONTH(Оборудование!O46)))&gt;0,MOD(((Год*12+9)-(YEAR(Оборудование!O46)*12+MONTH(Оборудование!O46))),MAX(1,N(Оборудование!M46)))=0),"Т",IF(AND(N(Оборудование!J46)&gt;0,ISNUMBER(Оборудование!L46),((Год*12+9)-(YEAR(Оборудование!L46)*12+MONTH(Оборудование!L46)))&gt;0,MOD(((Год*12+9)-(YEAR(Оборудование!L46)*12+MONTH(Оборудование!L46))),MAX(1,N(Оборудование!J46)))=0),"ТО",""))))</f>
        <v/>
      </c>
      <c r="K46">
        <f>IF(Оборудование!$B46="","",IF(AND(N(Оборудование!P46)&gt;0,ISNUMBER(Оборудование!R46),((Год*12+10)-(YEAR(Оборудование!R46)*12+MONTH(Оборудование!R46)))&gt;0,MOD(((Год*12+10)-(YEAR(Оборудование!R46)*12+MONTH(Оборудование!R46))),MAX(1,N(Оборудование!P46)))=0),"К",IF(AND(N(Оборудование!M46)&gt;0,ISNUMBER(Оборудование!O46),((Год*12+10)-(YEAR(Оборудование!O46)*12+MONTH(Оборудование!O46)))&gt;0,MOD(((Год*12+10)-(YEAR(Оборудование!O46)*12+MONTH(Оборудование!O46))),MAX(1,N(Оборудование!M46)))=0),"Т",IF(AND(N(Оборудование!J46)&gt;0,ISNUMBER(Оборудование!L46),((Год*12+10)-(YEAR(Оборудование!L46)*12+MONTH(Оборудование!L46)))&gt;0,MOD(((Год*12+10)-(YEAR(Оборудование!L46)*12+MONTH(Оборудование!L46))),MAX(1,N(Оборудование!J46)))=0),"ТО",""))))</f>
        <v/>
      </c>
      <c r="L46">
        <f>IF(Оборудование!$B46="","",IF(AND(N(Оборудование!P46)&gt;0,ISNUMBER(Оборудование!R46),((Год*12+11)-(YEAR(Оборудование!R46)*12+MONTH(Оборудование!R46)))&gt;0,MOD(((Год*12+11)-(YEAR(Оборудование!R46)*12+MONTH(Оборудование!R46))),MAX(1,N(Оборудование!P46)))=0),"К",IF(AND(N(Оборудование!M46)&gt;0,ISNUMBER(Оборудование!O46),((Год*12+11)-(YEAR(Оборудование!O46)*12+MONTH(Оборудование!O46)))&gt;0,MOD(((Год*12+11)-(YEAR(Оборудование!O46)*12+MONTH(Оборудование!O46))),MAX(1,N(Оборудование!M46)))=0),"Т",IF(AND(N(Оборудование!J46)&gt;0,ISNUMBER(Оборудование!L46),((Год*12+11)-(YEAR(Оборудование!L46)*12+MONTH(Оборудование!L46)))&gt;0,MOD(((Год*12+11)-(YEAR(Оборудование!L46)*12+MONTH(Оборудование!L46))),MAX(1,N(Оборудование!J46)))=0),"ТО",""))))</f>
        <v/>
      </c>
      <c r="M46">
        <f>IF(Оборудование!$B46="","",IF(AND(N(Оборудование!P46)&gt;0,ISNUMBER(Оборудование!R46),((Год*12+12)-(YEAR(Оборудование!R46)*12+MONTH(Оборудование!R46)))&gt;0,MOD(((Год*12+12)-(YEAR(Оборудование!R46)*12+MONTH(Оборудование!R46))),MAX(1,N(Оборудование!P46)))=0),"К",IF(AND(N(Оборудование!M46)&gt;0,ISNUMBER(Оборудование!O46),((Год*12+12)-(YEAR(Оборудование!O46)*12+MONTH(Оборудование!O46)))&gt;0,MOD(((Год*12+12)-(YEAR(Оборудование!O46)*12+MONTH(Оборудование!O46))),MAX(1,N(Оборудование!M46)))=0),"Т",IF(AND(N(Оборудование!J46)&gt;0,ISNUMBER(Оборудование!L46),((Год*12+12)-(YEAR(Оборудование!L46)*12+MONTH(Оборудование!L46)))&gt;0,MOD(((Год*12+12)-(YEAR(Оборудование!L46)*12+MONTH(Оборудование!L46))),MAX(1,N(Оборудование!J46)))=0),"ТО",""))))</f>
        <v/>
      </c>
      <c r="O46">
        <f>IF(B46="",0,IF(B46="К",N(Оборудование!$Q46),IF(B46="Т",N(Оборудование!$N46),N(Оборудование!$K46))))</f>
        <v/>
      </c>
      <c r="P46">
        <f>IF(C46="",0,IF(C46="К",N(Оборудование!$Q46),IF(C46="Т",N(Оборудование!$N46),N(Оборудование!$K46))))</f>
        <v/>
      </c>
      <c r="Q46">
        <f>IF(D46="",0,IF(D46="К",N(Оборудование!$Q46),IF(D46="Т",N(Оборудование!$N46),N(Оборудование!$K46))))</f>
        <v/>
      </c>
      <c r="R46">
        <f>IF(E46="",0,IF(E46="К",N(Оборудование!$Q46),IF(E46="Т",N(Оборудование!$N46),N(Оборудование!$K46))))</f>
        <v/>
      </c>
      <c r="S46">
        <f>IF(F46="",0,IF(F46="К",N(Оборудование!$Q46),IF(F46="Т",N(Оборудование!$N46),N(Оборудование!$K46))))</f>
        <v/>
      </c>
      <c r="T46">
        <f>IF(G46="",0,IF(G46="К",N(Оборудование!$Q46),IF(G46="Т",N(Оборудование!$N46),N(Оборудование!$K46))))</f>
        <v/>
      </c>
      <c r="U46">
        <f>IF(H46="",0,IF(H46="К",N(Оборудование!$Q46),IF(H46="Т",N(Оборудование!$N46),N(Оборудование!$K46))))</f>
        <v/>
      </c>
      <c r="V46">
        <f>IF(I46="",0,IF(I46="К",N(Оборудование!$Q46),IF(I46="Т",N(Оборудование!$N46),N(Оборудование!$K46))))</f>
        <v/>
      </c>
      <c r="W46">
        <f>IF(J46="",0,IF(J46="К",N(Оборудование!$Q46),IF(J46="Т",N(Оборудование!$N46),N(Оборудование!$K46))))</f>
        <v/>
      </c>
      <c r="X46">
        <f>IF(K46="",0,IF(K46="К",N(Оборудование!$Q46),IF(K46="Т",N(Оборудование!$N46),N(Оборудование!$K46))))</f>
        <v/>
      </c>
      <c r="Y46">
        <f>IF(L46="",0,IF(L46="К",N(Оборудование!$Q46),IF(L46="Т",N(Оборудование!$N46),N(Оборудование!$K46))))</f>
        <v/>
      </c>
      <c r="Z46">
        <f>IF(M46="",0,IF(M46="К",N(Оборудование!$Q46),IF(M46="Т",N(Оборудование!$N46),N(Оборудование!$K46))))</f>
        <v/>
      </c>
      <c r="AB46">
        <f>IF(B46="","",IF(COUNTIF('Журнал выполнения'!$H$6:$H$405,$A46&amp;"|"&amp;TEXT(DATE(Год,1,1),"YYYYMM"))&gt;0,"В",IF(EOMONTH(DATE(Год,1,1),0)&lt;ОтчДата,"Х","П")))</f>
        <v/>
      </c>
      <c r="AC46">
        <f>IF(C46="","",IF(COUNTIF('Журнал выполнения'!$H$6:$H$405,$A46&amp;"|"&amp;TEXT(DATE(Год,2,1),"YYYYMM"))&gt;0,"В",IF(EOMONTH(DATE(Год,2,1),0)&lt;ОтчДата,"Х","П")))</f>
        <v/>
      </c>
      <c r="AD46">
        <f>IF(D46="","",IF(COUNTIF('Журнал выполнения'!$H$6:$H$405,$A46&amp;"|"&amp;TEXT(DATE(Год,3,1),"YYYYMM"))&gt;0,"В",IF(EOMONTH(DATE(Год,3,1),0)&lt;ОтчДата,"Х","П")))</f>
        <v/>
      </c>
      <c r="AE46">
        <f>IF(E46="","",IF(COUNTIF('Журнал выполнения'!$H$6:$H$405,$A46&amp;"|"&amp;TEXT(DATE(Год,4,1),"YYYYMM"))&gt;0,"В",IF(EOMONTH(DATE(Год,4,1),0)&lt;ОтчДата,"Х","П")))</f>
        <v/>
      </c>
      <c r="AF46">
        <f>IF(F46="","",IF(COUNTIF('Журнал выполнения'!$H$6:$H$405,$A46&amp;"|"&amp;TEXT(DATE(Год,5,1),"YYYYMM"))&gt;0,"В",IF(EOMONTH(DATE(Год,5,1),0)&lt;ОтчДата,"Х","П")))</f>
        <v/>
      </c>
      <c r="AG46">
        <f>IF(G46="","",IF(COUNTIF('Журнал выполнения'!$H$6:$H$405,$A46&amp;"|"&amp;TEXT(DATE(Год,6,1),"YYYYMM"))&gt;0,"В",IF(EOMONTH(DATE(Год,6,1),0)&lt;ОтчДата,"Х","П")))</f>
        <v/>
      </c>
      <c r="AH46">
        <f>IF(H46="","",IF(COUNTIF('Журнал выполнения'!$H$6:$H$405,$A46&amp;"|"&amp;TEXT(DATE(Год,7,1),"YYYYMM"))&gt;0,"В",IF(EOMONTH(DATE(Год,7,1),0)&lt;ОтчДата,"Х","П")))</f>
        <v/>
      </c>
      <c r="AI46">
        <f>IF(I46="","",IF(COUNTIF('Журнал выполнения'!$H$6:$H$405,$A46&amp;"|"&amp;TEXT(DATE(Год,8,1),"YYYYMM"))&gt;0,"В",IF(EOMONTH(DATE(Год,8,1),0)&lt;ОтчДата,"Х","П")))</f>
        <v/>
      </c>
      <c r="AJ46">
        <f>IF(J46="","",IF(COUNTIF('Журнал выполнения'!$H$6:$H$405,$A46&amp;"|"&amp;TEXT(DATE(Год,9,1),"YYYYMM"))&gt;0,"В",IF(EOMONTH(DATE(Год,9,1),0)&lt;ОтчДата,"Х","П")))</f>
        <v/>
      </c>
      <c r="AK46">
        <f>IF(K46="","",IF(COUNTIF('Журнал выполнения'!$H$6:$H$405,$A46&amp;"|"&amp;TEXT(DATE(Год,10,1),"YYYYMM"))&gt;0,"В",IF(EOMONTH(DATE(Год,10,1),0)&lt;ОтчДата,"Х","П")))</f>
        <v/>
      </c>
      <c r="AL46">
        <f>IF(L46="","",IF(COUNTIF('Журнал выполнения'!$H$6:$H$405,$A46&amp;"|"&amp;TEXT(DATE(Год,11,1),"YYYYMM"))&gt;0,"В",IF(EOMONTH(DATE(Год,11,1),0)&lt;ОтчДата,"Х","П")))</f>
        <v/>
      </c>
      <c r="AM46">
        <f>IF(M46="","",IF(COUNTIF('Журнал выполнения'!$H$6:$H$405,$A46&amp;"|"&amp;TEXT(DATE(Год,12,1),"YYYYMM"))&gt;0,"В",IF(EOMONTH(DATE(Год,12,1),0)&lt;ОтчДата,"Х","П")))</f>
        <v/>
      </c>
    </row>
    <row r="47">
      <c r="A47">
        <f>Оборудование!A47</f>
        <v/>
      </c>
      <c r="B47">
        <f>IF(Оборудование!$B47="","",IF(AND(N(Оборудование!P47)&gt;0,ISNUMBER(Оборудование!R47),((Год*12+1)-(YEAR(Оборудование!R47)*12+MONTH(Оборудование!R47)))&gt;0,MOD(((Год*12+1)-(YEAR(Оборудование!R47)*12+MONTH(Оборудование!R47))),MAX(1,N(Оборудование!P47)))=0),"К",IF(AND(N(Оборудование!M47)&gt;0,ISNUMBER(Оборудование!O47),((Год*12+1)-(YEAR(Оборудование!O47)*12+MONTH(Оборудование!O47)))&gt;0,MOD(((Год*12+1)-(YEAR(Оборудование!O47)*12+MONTH(Оборудование!O47))),MAX(1,N(Оборудование!M47)))=0),"Т",IF(AND(N(Оборудование!J47)&gt;0,ISNUMBER(Оборудование!L47),((Год*12+1)-(YEAR(Оборудование!L47)*12+MONTH(Оборудование!L47)))&gt;0,MOD(((Год*12+1)-(YEAR(Оборудование!L47)*12+MONTH(Оборудование!L47))),MAX(1,N(Оборудование!J47)))=0),"ТО",""))))</f>
        <v/>
      </c>
      <c r="C47">
        <f>IF(Оборудование!$B47="","",IF(AND(N(Оборудование!P47)&gt;0,ISNUMBER(Оборудование!R47),((Год*12+2)-(YEAR(Оборудование!R47)*12+MONTH(Оборудование!R47)))&gt;0,MOD(((Год*12+2)-(YEAR(Оборудование!R47)*12+MONTH(Оборудование!R47))),MAX(1,N(Оборудование!P47)))=0),"К",IF(AND(N(Оборудование!M47)&gt;0,ISNUMBER(Оборудование!O47),((Год*12+2)-(YEAR(Оборудование!O47)*12+MONTH(Оборудование!O47)))&gt;0,MOD(((Год*12+2)-(YEAR(Оборудование!O47)*12+MONTH(Оборудование!O47))),MAX(1,N(Оборудование!M47)))=0),"Т",IF(AND(N(Оборудование!J47)&gt;0,ISNUMBER(Оборудование!L47),((Год*12+2)-(YEAR(Оборудование!L47)*12+MONTH(Оборудование!L47)))&gt;0,MOD(((Год*12+2)-(YEAR(Оборудование!L47)*12+MONTH(Оборудование!L47))),MAX(1,N(Оборудование!J47)))=0),"ТО",""))))</f>
        <v/>
      </c>
      <c r="D47">
        <f>IF(Оборудование!$B47="","",IF(AND(N(Оборудование!P47)&gt;0,ISNUMBER(Оборудование!R47),((Год*12+3)-(YEAR(Оборудование!R47)*12+MONTH(Оборудование!R47)))&gt;0,MOD(((Год*12+3)-(YEAR(Оборудование!R47)*12+MONTH(Оборудование!R47))),MAX(1,N(Оборудование!P47)))=0),"К",IF(AND(N(Оборудование!M47)&gt;0,ISNUMBER(Оборудование!O47),((Год*12+3)-(YEAR(Оборудование!O47)*12+MONTH(Оборудование!O47)))&gt;0,MOD(((Год*12+3)-(YEAR(Оборудование!O47)*12+MONTH(Оборудование!O47))),MAX(1,N(Оборудование!M47)))=0),"Т",IF(AND(N(Оборудование!J47)&gt;0,ISNUMBER(Оборудование!L47),((Год*12+3)-(YEAR(Оборудование!L47)*12+MONTH(Оборудование!L47)))&gt;0,MOD(((Год*12+3)-(YEAR(Оборудование!L47)*12+MONTH(Оборудование!L47))),MAX(1,N(Оборудование!J47)))=0),"ТО",""))))</f>
        <v/>
      </c>
      <c r="E47">
        <f>IF(Оборудование!$B47="","",IF(AND(N(Оборудование!P47)&gt;0,ISNUMBER(Оборудование!R47),((Год*12+4)-(YEAR(Оборудование!R47)*12+MONTH(Оборудование!R47)))&gt;0,MOD(((Год*12+4)-(YEAR(Оборудование!R47)*12+MONTH(Оборудование!R47))),MAX(1,N(Оборудование!P47)))=0),"К",IF(AND(N(Оборудование!M47)&gt;0,ISNUMBER(Оборудование!O47),((Год*12+4)-(YEAR(Оборудование!O47)*12+MONTH(Оборудование!O47)))&gt;0,MOD(((Год*12+4)-(YEAR(Оборудование!O47)*12+MONTH(Оборудование!O47))),MAX(1,N(Оборудование!M47)))=0),"Т",IF(AND(N(Оборудование!J47)&gt;0,ISNUMBER(Оборудование!L47),((Год*12+4)-(YEAR(Оборудование!L47)*12+MONTH(Оборудование!L47)))&gt;0,MOD(((Год*12+4)-(YEAR(Оборудование!L47)*12+MONTH(Оборудование!L47))),MAX(1,N(Оборудование!J47)))=0),"ТО",""))))</f>
        <v/>
      </c>
      <c r="F47">
        <f>IF(Оборудование!$B47="","",IF(AND(N(Оборудование!P47)&gt;0,ISNUMBER(Оборудование!R47),((Год*12+5)-(YEAR(Оборудование!R47)*12+MONTH(Оборудование!R47)))&gt;0,MOD(((Год*12+5)-(YEAR(Оборудование!R47)*12+MONTH(Оборудование!R47))),MAX(1,N(Оборудование!P47)))=0),"К",IF(AND(N(Оборудование!M47)&gt;0,ISNUMBER(Оборудование!O47),((Год*12+5)-(YEAR(Оборудование!O47)*12+MONTH(Оборудование!O47)))&gt;0,MOD(((Год*12+5)-(YEAR(Оборудование!O47)*12+MONTH(Оборудование!O47))),MAX(1,N(Оборудование!M47)))=0),"Т",IF(AND(N(Оборудование!J47)&gt;0,ISNUMBER(Оборудование!L47),((Год*12+5)-(YEAR(Оборудование!L47)*12+MONTH(Оборудование!L47)))&gt;0,MOD(((Год*12+5)-(YEAR(Оборудование!L47)*12+MONTH(Оборудование!L47))),MAX(1,N(Оборудование!J47)))=0),"ТО",""))))</f>
        <v/>
      </c>
      <c r="G47">
        <f>IF(Оборудование!$B47="","",IF(AND(N(Оборудование!P47)&gt;0,ISNUMBER(Оборудование!R47),((Год*12+6)-(YEAR(Оборудование!R47)*12+MONTH(Оборудование!R47)))&gt;0,MOD(((Год*12+6)-(YEAR(Оборудование!R47)*12+MONTH(Оборудование!R47))),MAX(1,N(Оборудование!P47)))=0),"К",IF(AND(N(Оборудование!M47)&gt;0,ISNUMBER(Оборудование!O47),((Год*12+6)-(YEAR(Оборудование!O47)*12+MONTH(Оборудование!O47)))&gt;0,MOD(((Год*12+6)-(YEAR(Оборудование!O47)*12+MONTH(Оборудование!O47))),MAX(1,N(Оборудование!M47)))=0),"Т",IF(AND(N(Оборудование!J47)&gt;0,ISNUMBER(Оборудование!L47),((Год*12+6)-(YEAR(Оборудование!L47)*12+MONTH(Оборудование!L47)))&gt;0,MOD(((Год*12+6)-(YEAR(Оборудование!L47)*12+MONTH(Оборудование!L47))),MAX(1,N(Оборудование!J47)))=0),"ТО",""))))</f>
        <v/>
      </c>
      <c r="H47">
        <f>IF(Оборудование!$B47="","",IF(AND(N(Оборудование!P47)&gt;0,ISNUMBER(Оборудование!R47),((Год*12+7)-(YEAR(Оборудование!R47)*12+MONTH(Оборудование!R47)))&gt;0,MOD(((Год*12+7)-(YEAR(Оборудование!R47)*12+MONTH(Оборудование!R47))),MAX(1,N(Оборудование!P47)))=0),"К",IF(AND(N(Оборудование!M47)&gt;0,ISNUMBER(Оборудование!O47),((Год*12+7)-(YEAR(Оборудование!O47)*12+MONTH(Оборудование!O47)))&gt;0,MOD(((Год*12+7)-(YEAR(Оборудование!O47)*12+MONTH(Оборудование!O47))),MAX(1,N(Оборудование!M47)))=0),"Т",IF(AND(N(Оборудование!J47)&gt;0,ISNUMBER(Оборудование!L47),((Год*12+7)-(YEAR(Оборудование!L47)*12+MONTH(Оборудование!L47)))&gt;0,MOD(((Год*12+7)-(YEAR(Оборудование!L47)*12+MONTH(Оборудование!L47))),MAX(1,N(Оборудование!J47)))=0),"ТО",""))))</f>
        <v/>
      </c>
      <c r="I47">
        <f>IF(Оборудование!$B47="","",IF(AND(N(Оборудование!P47)&gt;0,ISNUMBER(Оборудование!R47),((Год*12+8)-(YEAR(Оборудование!R47)*12+MONTH(Оборудование!R47)))&gt;0,MOD(((Год*12+8)-(YEAR(Оборудование!R47)*12+MONTH(Оборудование!R47))),MAX(1,N(Оборудование!P47)))=0),"К",IF(AND(N(Оборудование!M47)&gt;0,ISNUMBER(Оборудование!O47),((Год*12+8)-(YEAR(Оборудование!O47)*12+MONTH(Оборудование!O47)))&gt;0,MOD(((Год*12+8)-(YEAR(Оборудование!O47)*12+MONTH(Оборудование!O47))),MAX(1,N(Оборудование!M47)))=0),"Т",IF(AND(N(Оборудование!J47)&gt;0,ISNUMBER(Оборудование!L47),((Год*12+8)-(YEAR(Оборудование!L47)*12+MONTH(Оборудование!L47)))&gt;0,MOD(((Год*12+8)-(YEAR(Оборудование!L47)*12+MONTH(Оборудование!L47))),MAX(1,N(Оборудование!J47)))=0),"ТО",""))))</f>
        <v/>
      </c>
      <c r="J47">
        <f>IF(Оборудование!$B47="","",IF(AND(N(Оборудование!P47)&gt;0,ISNUMBER(Оборудование!R47),((Год*12+9)-(YEAR(Оборудование!R47)*12+MONTH(Оборудование!R47)))&gt;0,MOD(((Год*12+9)-(YEAR(Оборудование!R47)*12+MONTH(Оборудование!R47))),MAX(1,N(Оборудование!P47)))=0),"К",IF(AND(N(Оборудование!M47)&gt;0,ISNUMBER(Оборудование!O47),((Год*12+9)-(YEAR(Оборудование!O47)*12+MONTH(Оборудование!O47)))&gt;0,MOD(((Год*12+9)-(YEAR(Оборудование!O47)*12+MONTH(Оборудование!O47))),MAX(1,N(Оборудование!M47)))=0),"Т",IF(AND(N(Оборудование!J47)&gt;0,ISNUMBER(Оборудование!L47),((Год*12+9)-(YEAR(Оборудование!L47)*12+MONTH(Оборудование!L47)))&gt;0,MOD(((Год*12+9)-(YEAR(Оборудование!L47)*12+MONTH(Оборудование!L47))),MAX(1,N(Оборудование!J47)))=0),"ТО",""))))</f>
        <v/>
      </c>
      <c r="K47">
        <f>IF(Оборудование!$B47="","",IF(AND(N(Оборудование!P47)&gt;0,ISNUMBER(Оборудование!R47),((Год*12+10)-(YEAR(Оборудование!R47)*12+MONTH(Оборудование!R47)))&gt;0,MOD(((Год*12+10)-(YEAR(Оборудование!R47)*12+MONTH(Оборудование!R47))),MAX(1,N(Оборудование!P47)))=0),"К",IF(AND(N(Оборудование!M47)&gt;0,ISNUMBER(Оборудование!O47),((Год*12+10)-(YEAR(Оборудование!O47)*12+MONTH(Оборудование!O47)))&gt;0,MOD(((Год*12+10)-(YEAR(Оборудование!O47)*12+MONTH(Оборудование!O47))),MAX(1,N(Оборудование!M47)))=0),"Т",IF(AND(N(Оборудование!J47)&gt;0,ISNUMBER(Оборудование!L47),((Год*12+10)-(YEAR(Оборудование!L47)*12+MONTH(Оборудование!L47)))&gt;0,MOD(((Год*12+10)-(YEAR(Оборудование!L47)*12+MONTH(Оборудование!L47))),MAX(1,N(Оборудование!J47)))=0),"ТО",""))))</f>
        <v/>
      </c>
      <c r="L47">
        <f>IF(Оборудование!$B47="","",IF(AND(N(Оборудование!P47)&gt;0,ISNUMBER(Оборудование!R47),((Год*12+11)-(YEAR(Оборудование!R47)*12+MONTH(Оборудование!R47)))&gt;0,MOD(((Год*12+11)-(YEAR(Оборудование!R47)*12+MONTH(Оборудование!R47))),MAX(1,N(Оборудование!P47)))=0),"К",IF(AND(N(Оборудование!M47)&gt;0,ISNUMBER(Оборудование!O47),((Год*12+11)-(YEAR(Оборудование!O47)*12+MONTH(Оборудование!O47)))&gt;0,MOD(((Год*12+11)-(YEAR(Оборудование!O47)*12+MONTH(Оборудование!O47))),MAX(1,N(Оборудование!M47)))=0),"Т",IF(AND(N(Оборудование!J47)&gt;0,ISNUMBER(Оборудование!L47),((Год*12+11)-(YEAR(Оборудование!L47)*12+MONTH(Оборудование!L47)))&gt;0,MOD(((Год*12+11)-(YEAR(Оборудование!L47)*12+MONTH(Оборудование!L47))),MAX(1,N(Оборудование!J47)))=0),"ТО",""))))</f>
        <v/>
      </c>
      <c r="M47">
        <f>IF(Оборудование!$B47="","",IF(AND(N(Оборудование!P47)&gt;0,ISNUMBER(Оборудование!R47),((Год*12+12)-(YEAR(Оборудование!R47)*12+MONTH(Оборудование!R47)))&gt;0,MOD(((Год*12+12)-(YEAR(Оборудование!R47)*12+MONTH(Оборудование!R47))),MAX(1,N(Оборудование!P47)))=0),"К",IF(AND(N(Оборудование!M47)&gt;0,ISNUMBER(Оборудование!O47),((Год*12+12)-(YEAR(Оборудование!O47)*12+MONTH(Оборудование!O47)))&gt;0,MOD(((Год*12+12)-(YEAR(Оборудование!O47)*12+MONTH(Оборудование!O47))),MAX(1,N(Оборудование!M47)))=0),"Т",IF(AND(N(Оборудование!J47)&gt;0,ISNUMBER(Оборудование!L47),((Год*12+12)-(YEAR(Оборудование!L47)*12+MONTH(Оборудование!L47)))&gt;0,MOD(((Год*12+12)-(YEAR(Оборудование!L47)*12+MONTH(Оборудование!L47))),MAX(1,N(Оборудование!J47)))=0),"ТО",""))))</f>
        <v/>
      </c>
      <c r="O47">
        <f>IF(B47="",0,IF(B47="К",N(Оборудование!$Q47),IF(B47="Т",N(Оборудование!$N47),N(Оборудование!$K47))))</f>
        <v/>
      </c>
      <c r="P47">
        <f>IF(C47="",0,IF(C47="К",N(Оборудование!$Q47),IF(C47="Т",N(Оборудование!$N47),N(Оборудование!$K47))))</f>
        <v/>
      </c>
      <c r="Q47">
        <f>IF(D47="",0,IF(D47="К",N(Оборудование!$Q47),IF(D47="Т",N(Оборудование!$N47),N(Оборудование!$K47))))</f>
        <v/>
      </c>
      <c r="R47">
        <f>IF(E47="",0,IF(E47="К",N(Оборудование!$Q47),IF(E47="Т",N(Оборудование!$N47),N(Оборудование!$K47))))</f>
        <v/>
      </c>
      <c r="S47">
        <f>IF(F47="",0,IF(F47="К",N(Оборудование!$Q47),IF(F47="Т",N(Оборудование!$N47),N(Оборудование!$K47))))</f>
        <v/>
      </c>
      <c r="T47">
        <f>IF(G47="",0,IF(G47="К",N(Оборудование!$Q47),IF(G47="Т",N(Оборудование!$N47),N(Оборудование!$K47))))</f>
        <v/>
      </c>
      <c r="U47">
        <f>IF(H47="",0,IF(H47="К",N(Оборудование!$Q47),IF(H47="Т",N(Оборудование!$N47),N(Оборудование!$K47))))</f>
        <v/>
      </c>
      <c r="V47">
        <f>IF(I47="",0,IF(I47="К",N(Оборудование!$Q47),IF(I47="Т",N(Оборудование!$N47),N(Оборудование!$K47))))</f>
        <v/>
      </c>
      <c r="W47">
        <f>IF(J47="",0,IF(J47="К",N(Оборудование!$Q47),IF(J47="Т",N(Оборудование!$N47),N(Оборудование!$K47))))</f>
        <v/>
      </c>
      <c r="X47">
        <f>IF(K47="",0,IF(K47="К",N(Оборудование!$Q47),IF(K47="Т",N(Оборудование!$N47),N(Оборудование!$K47))))</f>
        <v/>
      </c>
      <c r="Y47">
        <f>IF(L47="",0,IF(L47="К",N(Оборудование!$Q47),IF(L47="Т",N(Оборудование!$N47),N(Оборудование!$K47))))</f>
        <v/>
      </c>
      <c r="Z47">
        <f>IF(M47="",0,IF(M47="К",N(Оборудование!$Q47),IF(M47="Т",N(Оборудование!$N47),N(Оборудование!$K47))))</f>
        <v/>
      </c>
      <c r="AB47">
        <f>IF(B47="","",IF(COUNTIF('Журнал выполнения'!$H$6:$H$405,$A47&amp;"|"&amp;TEXT(DATE(Год,1,1),"YYYYMM"))&gt;0,"В",IF(EOMONTH(DATE(Год,1,1),0)&lt;ОтчДата,"Х","П")))</f>
        <v/>
      </c>
      <c r="AC47">
        <f>IF(C47="","",IF(COUNTIF('Журнал выполнения'!$H$6:$H$405,$A47&amp;"|"&amp;TEXT(DATE(Год,2,1),"YYYYMM"))&gt;0,"В",IF(EOMONTH(DATE(Год,2,1),0)&lt;ОтчДата,"Х","П")))</f>
        <v/>
      </c>
      <c r="AD47">
        <f>IF(D47="","",IF(COUNTIF('Журнал выполнения'!$H$6:$H$405,$A47&amp;"|"&amp;TEXT(DATE(Год,3,1),"YYYYMM"))&gt;0,"В",IF(EOMONTH(DATE(Год,3,1),0)&lt;ОтчДата,"Х","П")))</f>
        <v/>
      </c>
      <c r="AE47">
        <f>IF(E47="","",IF(COUNTIF('Журнал выполнения'!$H$6:$H$405,$A47&amp;"|"&amp;TEXT(DATE(Год,4,1),"YYYYMM"))&gt;0,"В",IF(EOMONTH(DATE(Год,4,1),0)&lt;ОтчДата,"Х","П")))</f>
        <v/>
      </c>
      <c r="AF47">
        <f>IF(F47="","",IF(COUNTIF('Журнал выполнения'!$H$6:$H$405,$A47&amp;"|"&amp;TEXT(DATE(Год,5,1),"YYYYMM"))&gt;0,"В",IF(EOMONTH(DATE(Год,5,1),0)&lt;ОтчДата,"Х","П")))</f>
        <v/>
      </c>
      <c r="AG47">
        <f>IF(G47="","",IF(COUNTIF('Журнал выполнения'!$H$6:$H$405,$A47&amp;"|"&amp;TEXT(DATE(Год,6,1),"YYYYMM"))&gt;0,"В",IF(EOMONTH(DATE(Год,6,1),0)&lt;ОтчДата,"Х","П")))</f>
        <v/>
      </c>
      <c r="AH47">
        <f>IF(H47="","",IF(COUNTIF('Журнал выполнения'!$H$6:$H$405,$A47&amp;"|"&amp;TEXT(DATE(Год,7,1),"YYYYMM"))&gt;0,"В",IF(EOMONTH(DATE(Год,7,1),0)&lt;ОтчДата,"Х","П")))</f>
        <v/>
      </c>
      <c r="AI47">
        <f>IF(I47="","",IF(COUNTIF('Журнал выполнения'!$H$6:$H$405,$A47&amp;"|"&amp;TEXT(DATE(Год,8,1),"YYYYMM"))&gt;0,"В",IF(EOMONTH(DATE(Год,8,1),0)&lt;ОтчДата,"Х","П")))</f>
        <v/>
      </c>
      <c r="AJ47">
        <f>IF(J47="","",IF(COUNTIF('Журнал выполнения'!$H$6:$H$405,$A47&amp;"|"&amp;TEXT(DATE(Год,9,1),"YYYYMM"))&gt;0,"В",IF(EOMONTH(DATE(Год,9,1),0)&lt;ОтчДата,"Х","П")))</f>
        <v/>
      </c>
      <c r="AK47">
        <f>IF(K47="","",IF(COUNTIF('Журнал выполнения'!$H$6:$H$405,$A47&amp;"|"&amp;TEXT(DATE(Год,10,1),"YYYYMM"))&gt;0,"В",IF(EOMONTH(DATE(Год,10,1),0)&lt;ОтчДата,"Х","П")))</f>
        <v/>
      </c>
      <c r="AL47">
        <f>IF(L47="","",IF(COUNTIF('Журнал выполнения'!$H$6:$H$405,$A47&amp;"|"&amp;TEXT(DATE(Год,11,1),"YYYYMM"))&gt;0,"В",IF(EOMONTH(DATE(Год,11,1),0)&lt;ОтчДата,"Х","П")))</f>
        <v/>
      </c>
      <c r="AM47">
        <f>IF(M47="","",IF(COUNTIF('Журнал выполнения'!$H$6:$H$405,$A47&amp;"|"&amp;TEXT(DATE(Год,12,1),"YYYYMM"))&gt;0,"В",IF(EOMONTH(DATE(Год,12,1),0)&lt;ОтчДата,"Х","П")))</f>
        <v/>
      </c>
    </row>
    <row r="48">
      <c r="A48">
        <f>Оборудование!A48</f>
        <v/>
      </c>
      <c r="B48">
        <f>IF(Оборудование!$B48="","",IF(AND(N(Оборудование!P48)&gt;0,ISNUMBER(Оборудование!R48),((Год*12+1)-(YEAR(Оборудование!R48)*12+MONTH(Оборудование!R48)))&gt;0,MOD(((Год*12+1)-(YEAR(Оборудование!R48)*12+MONTH(Оборудование!R48))),MAX(1,N(Оборудование!P48)))=0),"К",IF(AND(N(Оборудование!M48)&gt;0,ISNUMBER(Оборудование!O48),((Год*12+1)-(YEAR(Оборудование!O48)*12+MONTH(Оборудование!O48)))&gt;0,MOD(((Год*12+1)-(YEAR(Оборудование!O48)*12+MONTH(Оборудование!O48))),MAX(1,N(Оборудование!M48)))=0),"Т",IF(AND(N(Оборудование!J48)&gt;0,ISNUMBER(Оборудование!L48),((Год*12+1)-(YEAR(Оборудование!L48)*12+MONTH(Оборудование!L48)))&gt;0,MOD(((Год*12+1)-(YEAR(Оборудование!L48)*12+MONTH(Оборудование!L48))),MAX(1,N(Оборудование!J48)))=0),"ТО",""))))</f>
        <v/>
      </c>
      <c r="C48">
        <f>IF(Оборудование!$B48="","",IF(AND(N(Оборудование!P48)&gt;0,ISNUMBER(Оборудование!R48),((Год*12+2)-(YEAR(Оборудование!R48)*12+MONTH(Оборудование!R48)))&gt;0,MOD(((Год*12+2)-(YEAR(Оборудование!R48)*12+MONTH(Оборудование!R48))),MAX(1,N(Оборудование!P48)))=0),"К",IF(AND(N(Оборудование!M48)&gt;0,ISNUMBER(Оборудование!O48),((Год*12+2)-(YEAR(Оборудование!O48)*12+MONTH(Оборудование!O48)))&gt;0,MOD(((Год*12+2)-(YEAR(Оборудование!O48)*12+MONTH(Оборудование!O48))),MAX(1,N(Оборудование!M48)))=0),"Т",IF(AND(N(Оборудование!J48)&gt;0,ISNUMBER(Оборудование!L48),((Год*12+2)-(YEAR(Оборудование!L48)*12+MONTH(Оборудование!L48)))&gt;0,MOD(((Год*12+2)-(YEAR(Оборудование!L48)*12+MONTH(Оборудование!L48))),MAX(1,N(Оборудование!J48)))=0),"ТО",""))))</f>
        <v/>
      </c>
      <c r="D48">
        <f>IF(Оборудование!$B48="","",IF(AND(N(Оборудование!P48)&gt;0,ISNUMBER(Оборудование!R48),((Год*12+3)-(YEAR(Оборудование!R48)*12+MONTH(Оборудование!R48)))&gt;0,MOD(((Год*12+3)-(YEAR(Оборудование!R48)*12+MONTH(Оборудование!R48))),MAX(1,N(Оборудование!P48)))=0),"К",IF(AND(N(Оборудование!M48)&gt;0,ISNUMBER(Оборудование!O48),((Год*12+3)-(YEAR(Оборудование!O48)*12+MONTH(Оборудование!O48)))&gt;0,MOD(((Год*12+3)-(YEAR(Оборудование!O48)*12+MONTH(Оборудование!O48))),MAX(1,N(Оборудование!M48)))=0),"Т",IF(AND(N(Оборудование!J48)&gt;0,ISNUMBER(Оборудование!L48),((Год*12+3)-(YEAR(Оборудование!L48)*12+MONTH(Оборудование!L48)))&gt;0,MOD(((Год*12+3)-(YEAR(Оборудование!L48)*12+MONTH(Оборудование!L48))),MAX(1,N(Оборудование!J48)))=0),"ТО",""))))</f>
        <v/>
      </c>
      <c r="E48">
        <f>IF(Оборудование!$B48="","",IF(AND(N(Оборудование!P48)&gt;0,ISNUMBER(Оборудование!R48),((Год*12+4)-(YEAR(Оборудование!R48)*12+MONTH(Оборудование!R48)))&gt;0,MOD(((Год*12+4)-(YEAR(Оборудование!R48)*12+MONTH(Оборудование!R48))),MAX(1,N(Оборудование!P48)))=0),"К",IF(AND(N(Оборудование!M48)&gt;0,ISNUMBER(Оборудование!O48),((Год*12+4)-(YEAR(Оборудование!O48)*12+MONTH(Оборудование!O48)))&gt;0,MOD(((Год*12+4)-(YEAR(Оборудование!O48)*12+MONTH(Оборудование!O48))),MAX(1,N(Оборудование!M48)))=0),"Т",IF(AND(N(Оборудование!J48)&gt;0,ISNUMBER(Оборудование!L48),((Год*12+4)-(YEAR(Оборудование!L48)*12+MONTH(Оборудование!L48)))&gt;0,MOD(((Год*12+4)-(YEAR(Оборудование!L48)*12+MONTH(Оборудование!L48))),MAX(1,N(Оборудование!J48)))=0),"ТО",""))))</f>
        <v/>
      </c>
      <c r="F48">
        <f>IF(Оборудование!$B48="","",IF(AND(N(Оборудование!P48)&gt;0,ISNUMBER(Оборудование!R48),((Год*12+5)-(YEAR(Оборудование!R48)*12+MONTH(Оборудование!R48)))&gt;0,MOD(((Год*12+5)-(YEAR(Оборудование!R48)*12+MONTH(Оборудование!R48))),MAX(1,N(Оборудование!P48)))=0),"К",IF(AND(N(Оборудование!M48)&gt;0,ISNUMBER(Оборудование!O48),((Год*12+5)-(YEAR(Оборудование!O48)*12+MONTH(Оборудование!O48)))&gt;0,MOD(((Год*12+5)-(YEAR(Оборудование!O48)*12+MONTH(Оборудование!O48))),MAX(1,N(Оборудование!M48)))=0),"Т",IF(AND(N(Оборудование!J48)&gt;0,ISNUMBER(Оборудование!L48),((Год*12+5)-(YEAR(Оборудование!L48)*12+MONTH(Оборудование!L48)))&gt;0,MOD(((Год*12+5)-(YEAR(Оборудование!L48)*12+MONTH(Оборудование!L48))),MAX(1,N(Оборудование!J48)))=0),"ТО",""))))</f>
        <v/>
      </c>
      <c r="G48">
        <f>IF(Оборудование!$B48="","",IF(AND(N(Оборудование!P48)&gt;0,ISNUMBER(Оборудование!R48),((Год*12+6)-(YEAR(Оборудование!R48)*12+MONTH(Оборудование!R48)))&gt;0,MOD(((Год*12+6)-(YEAR(Оборудование!R48)*12+MONTH(Оборудование!R48))),MAX(1,N(Оборудование!P48)))=0),"К",IF(AND(N(Оборудование!M48)&gt;0,ISNUMBER(Оборудование!O48),((Год*12+6)-(YEAR(Оборудование!O48)*12+MONTH(Оборудование!O48)))&gt;0,MOD(((Год*12+6)-(YEAR(Оборудование!O48)*12+MONTH(Оборудование!O48))),MAX(1,N(Оборудование!M48)))=0),"Т",IF(AND(N(Оборудование!J48)&gt;0,ISNUMBER(Оборудование!L48),((Год*12+6)-(YEAR(Оборудование!L48)*12+MONTH(Оборудование!L48)))&gt;0,MOD(((Год*12+6)-(YEAR(Оборудование!L48)*12+MONTH(Оборудование!L48))),MAX(1,N(Оборудование!J48)))=0),"ТО",""))))</f>
        <v/>
      </c>
      <c r="H48">
        <f>IF(Оборудование!$B48="","",IF(AND(N(Оборудование!P48)&gt;0,ISNUMBER(Оборудование!R48),((Год*12+7)-(YEAR(Оборудование!R48)*12+MONTH(Оборудование!R48)))&gt;0,MOD(((Год*12+7)-(YEAR(Оборудование!R48)*12+MONTH(Оборудование!R48))),MAX(1,N(Оборудование!P48)))=0),"К",IF(AND(N(Оборудование!M48)&gt;0,ISNUMBER(Оборудование!O48),((Год*12+7)-(YEAR(Оборудование!O48)*12+MONTH(Оборудование!O48)))&gt;0,MOD(((Год*12+7)-(YEAR(Оборудование!O48)*12+MONTH(Оборудование!O48))),MAX(1,N(Оборудование!M48)))=0),"Т",IF(AND(N(Оборудование!J48)&gt;0,ISNUMBER(Оборудование!L48),((Год*12+7)-(YEAR(Оборудование!L48)*12+MONTH(Оборудование!L48)))&gt;0,MOD(((Год*12+7)-(YEAR(Оборудование!L48)*12+MONTH(Оборудование!L48))),MAX(1,N(Оборудование!J48)))=0),"ТО",""))))</f>
        <v/>
      </c>
      <c r="I48">
        <f>IF(Оборудование!$B48="","",IF(AND(N(Оборудование!P48)&gt;0,ISNUMBER(Оборудование!R48),((Год*12+8)-(YEAR(Оборудование!R48)*12+MONTH(Оборудование!R48)))&gt;0,MOD(((Год*12+8)-(YEAR(Оборудование!R48)*12+MONTH(Оборудование!R48))),MAX(1,N(Оборудование!P48)))=0),"К",IF(AND(N(Оборудование!M48)&gt;0,ISNUMBER(Оборудование!O48),((Год*12+8)-(YEAR(Оборудование!O48)*12+MONTH(Оборудование!O48)))&gt;0,MOD(((Год*12+8)-(YEAR(Оборудование!O48)*12+MONTH(Оборудование!O48))),MAX(1,N(Оборудование!M48)))=0),"Т",IF(AND(N(Оборудование!J48)&gt;0,ISNUMBER(Оборудование!L48),((Год*12+8)-(YEAR(Оборудование!L48)*12+MONTH(Оборудование!L48)))&gt;0,MOD(((Год*12+8)-(YEAR(Оборудование!L48)*12+MONTH(Оборудование!L48))),MAX(1,N(Оборудование!J48)))=0),"ТО",""))))</f>
        <v/>
      </c>
      <c r="J48">
        <f>IF(Оборудование!$B48="","",IF(AND(N(Оборудование!P48)&gt;0,ISNUMBER(Оборудование!R48),((Год*12+9)-(YEAR(Оборудование!R48)*12+MONTH(Оборудование!R48)))&gt;0,MOD(((Год*12+9)-(YEAR(Оборудование!R48)*12+MONTH(Оборудование!R48))),MAX(1,N(Оборудование!P48)))=0),"К",IF(AND(N(Оборудование!M48)&gt;0,ISNUMBER(Оборудование!O48),((Год*12+9)-(YEAR(Оборудование!O48)*12+MONTH(Оборудование!O48)))&gt;0,MOD(((Год*12+9)-(YEAR(Оборудование!O48)*12+MONTH(Оборудование!O48))),MAX(1,N(Оборудование!M48)))=0),"Т",IF(AND(N(Оборудование!J48)&gt;0,ISNUMBER(Оборудование!L48),((Год*12+9)-(YEAR(Оборудование!L48)*12+MONTH(Оборудование!L48)))&gt;0,MOD(((Год*12+9)-(YEAR(Оборудование!L48)*12+MONTH(Оборудование!L48))),MAX(1,N(Оборудование!J48)))=0),"ТО",""))))</f>
        <v/>
      </c>
      <c r="K48">
        <f>IF(Оборудование!$B48="","",IF(AND(N(Оборудование!P48)&gt;0,ISNUMBER(Оборудование!R48),((Год*12+10)-(YEAR(Оборудование!R48)*12+MONTH(Оборудование!R48)))&gt;0,MOD(((Год*12+10)-(YEAR(Оборудование!R48)*12+MONTH(Оборудование!R48))),MAX(1,N(Оборудование!P48)))=0),"К",IF(AND(N(Оборудование!M48)&gt;0,ISNUMBER(Оборудование!O48),((Год*12+10)-(YEAR(Оборудование!O48)*12+MONTH(Оборудование!O48)))&gt;0,MOD(((Год*12+10)-(YEAR(Оборудование!O48)*12+MONTH(Оборудование!O48))),MAX(1,N(Оборудование!M48)))=0),"Т",IF(AND(N(Оборудование!J48)&gt;0,ISNUMBER(Оборудование!L48),((Год*12+10)-(YEAR(Оборудование!L48)*12+MONTH(Оборудование!L48)))&gt;0,MOD(((Год*12+10)-(YEAR(Оборудование!L48)*12+MONTH(Оборудование!L48))),MAX(1,N(Оборудование!J48)))=0),"ТО",""))))</f>
        <v/>
      </c>
      <c r="L48">
        <f>IF(Оборудование!$B48="","",IF(AND(N(Оборудование!P48)&gt;0,ISNUMBER(Оборудование!R48),((Год*12+11)-(YEAR(Оборудование!R48)*12+MONTH(Оборудование!R48)))&gt;0,MOD(((Год*12+11)-(YEAR(Оборудование!R48)*12+MONTH(Оборудование!R48))),MAX(1,N(Оборудование!P48)))=0),"К",IF(AND(N(Оборудование!M48)&gt;0,ISNUMBER(Оборудование!O48),((Год*12+11)-(YEAR(Оборудование!O48)*12+MONTH(Оборудование!O48)))&gt;0,MOD(((Год*12+11)-(YEAR(Оборудование!O48)*12+MONTH(Оборудование!O48))),MAX(1,N(Оборудование!M48)))=0),"Т",IF(AND(N(Оборудование!J48)&gt;0,ISNUMBER(Оборудование!L48),((Год*12+11)-(YEAR(Оборудование!L48)*12+MONTH(Оборудование!L48)))&gt;0,MOD(((Год*12+11)-(YEAR(Оборудование!L48)*12+MONTH(Оборудование!L48))),MAX(1,N(Оборудование!J48)))=0),"ТО",""))))</f>
        <v/>
      </c>
      <c r="M48">
        <f>IF(Оборудование!$B48="","",IF(AND(N(Оборудование!P48)&gt;0,ISNUMBER(Оборудование!R48),((Год*12+12)-(YEAR(Оборудование!R48)*12+MONTH(Оборудование!R48)))&gt;0,MOD(((Год*12+12)-(YEAR(Оборудование!R48)*12+MONTH(Оборудование!R48))),MAX(1,N(Оборудование!P48)))=0),"К",IF(AND(N(Оборудование!M48)&gt;0,ISNUMBER(Оборудование!O48),((Год*12+12)-(YEAR(Оборудование!O48)*12+MONTH(Оборудование!O48)))&gt;0,MOD(((Год*12+12)-(YEAR(Оборудование!O48)*12+MONTH(Оборудование!O48))),MAX(1,N(Оборудование!M48)))=0),"Т",IF(AND(N(Оборудование!J48)&gt;0,ISNUMBER(Оборудование!L48),((Год*12+12)-(YEAR(Оборудование!L48)*12+MONTH(Оборудование!L48)))&gt;0,MOD(((Год*12+12)-(YEAR(Оборудование!L48)*12+MONTH(Оборудование!L48))),MAX(1,N(Оборудование!J48)))=0),"ТО",""))))</f>
        <v/>
      </c>
      <c r="O48">
        <f>IF(B48="",0,IF(B48="К",N(Оборудование!$Q48),IF(B48="Т",N(Оборудование!$N48),N(Оборудование!$K48))))</f>
        <v/>
      </c>
      <c r="P48">
        <f>IF(C48="",0,IF(C48="К",N(Оборудование!$Q48),IF(C48="Т",N(Оборудование!$N48),N(Оборудование!$K48))))</f>
        <v/>
      </c>
      <c r="Q48">
        <f>IF(D48="",0,IF(D48="К",N(Оборудование!$Q48),IF(D48="Т",N(Оборудование!$N48),N(Оборудование!$K48))))</f>
        <v/>
      </c>
      <c r="R48">
        <f>IF(E48="",0,IF(E48="К",N(Оборудование!$Q48),IF(E48="Т",N(Оборудование!$N48),N(Оборудование!$K48))))</f>
        <v/>
      </c>
      <c r="S48">
        <f>IF(F48="",0,IF(F48="К",N(Оборудование!$Q48),IF(F48="Т",N(Оборудование!$N48),N(Оборудование!$K48))))</f>
        <v/>
      </c>
      <c r="T48">
        <f>IF(G48="",0,IF(G48="К",N(Оборудование!$Q48),IF(G48="Т",N(Оборудование!$N48),N(Оборудование!$K48))))</f>
        <v/>
      </c>
      <c r="U48">
        <f>IF(H48="",0,IF(H48="К",N(Оборудование!$Q48),IF(H48="Т",N(Оборудование!$N48),N(Оборудование!$K48))))</f>
        <v/>
      </c>
      <c r="V48">
        <f>IF(I48="",0,IF(I48="К",N(Оборудование!$Q48),IF(I48="Т",N(Оборудование!$N48),N(Оборудование!$K48))))</f>
        <v/>
      </c>
      <c r="W48">
        <f>IF(J48="",0,IF(J48="К",N(Оборудование!$Q48),IF(J48="Т",N(Оборудование!$N48),N(Оборудование!$K48))))</f>
        <v/>
      </c>
      <c r="X48">
        <f>IF(K48="",0,IF(K48="К",N(Оборудование!$Q48),IF(K48="Т",N(Оборудование!$N48),N(Оборудование!$K48))))</f>
        <v/>
      </c>
      <c r="Y48">
        <f>IF(L48="",0,IF(L48="К",N(Оборудование!$Q48),IF(L48="Т",N(Оборудование!$N48),N(Оборудование!$K48))))</f>
        <v/>
      </c>
      <c r="Z48">
        <f>IF(M48="",0,IF(M48="К",N(Оборудование!$Q48),IF(M48="Т",N(Оборудование!$N48),N(Оборудование!$K48))))</f>
        <v/>
      </c>
      <c r="AB48">
        <f>IF(B48="","",IF(COUNTIF('Журнал выполнения'!$H$6:$H$405,$A48&amp;"|"&amp;TEXT(DATE(Год,1,1),"YYYYMM"))&gt;0,"В",IF(EOMONTH(DATE(Год,1,1),0)&lt;ОтчДата,"Х","П")))</f>
        <v/>
      </c>
      <c r="AC48">
        <f>IF(C48="","",IF(COUNTIF('Журнал выполнения'!$H$6:$H$405,$A48&amp;"|"&amp;TEXT(DATE(Год,2,1),"YYYYMM"))&gt;0,"В",IF(EOMONTH(DATE(Год,2,1),0)&lt;ОтчДата,"Х","П")))</f>
        <v/>
      </c>
      <c r="AD48">
        <f>IF(D48="","",IF(COUNTIF('Журнал выполнения'!$H$6:$H$405,$A48&amp;"|"&amp;TEXT(DATE(Год,3,1),"YYYYMM"))&gt;0,"В",IF(EOMONTH(DATE(Год,3,1),0)&lt;ОтчДата,"Х","П")))</f>
        <v/>
      </c>
      <c r="AE48">
        <f>IF(E48="","",IF(COUNTIF('Журнал выполнения'!$H$6:$H$405,$A48&amp;"|"&amp;TEXT(DATE(Год,4,1),"YYYYMM"))&gt;0,"В",IF(EOMONTH(DATE(Год,4,1),0)&lt;ОтчДата,"Х","П")))</f>
        <v/>
      </c>
      <c r="AF48">
        <f>IF(F48="","",IF(COUNTIF('Журнал выполнения'!$H$6:$H$405,$A48&amp;"|"&amp;TEXT(DATE(Год,5,1),"YYYYMM"))&gt;0,"В",IF(EOMONTH(DATE(Год,5,1),0)&lt;ОтчДата,"Х","П")))</f>
        <v/>
      </c>
      <c r="AG48">
        <f>IF(G48="","",IF(COUNTIF('Журнал выполнения'!$H$6:$H$405,$A48&amp;"|"&amp;TEXT(DATE(Год,6,1),"YYYYMM"))&gt;0,"В",IF(EOMONTH(DATE(Год,6,1),0)&lt;ОтчДата,"Х","П")))</f>
        <v/>
      </c>
      <c r="AH48">
        <f>IF(H48="","",IF(COUNTIF('Журнал выполнения'!$H$6:$H$405,$A48&amp;"|"&amp;TEXT(DATE(Год,7,1),"YYYYMM"))&gt;0,"В",IF(EOMONTH(DATE(Год,7,1),0)&lt;ОтчДата,"Х","П")))</f>
        <v/>
      </c>
      <c r="AI48">
        <f>IF(I48="","",IF(COUNTIF('Журнал выполнения'!$H$6:$H$405,$A48&amp;"|"&amp;TEXT(DATE(Год,8,1),"YYYYMM"))&gt;0,"В",IF(EOMONTH(DATE(Год,8,1),0)&lt;ОтчДата,"Х","П")))</f>
        <v/>
      </c>
      <c r="AJ48">
        <f>IF(J48="","",IF(COUNTIF('Журнал выполнения'!$H$6:$H$405,$A48&amp;"|"&amp;TEXT(DATE(Год,9,1),"YYYYMM"))&gt;0,"В",IF(EOMONTH(DATE(Год,9,1),0)&lt;ОтчДата,"Х","П")))</f>
        <v/>
      </c>
      <c r="AK48">
        <f>IF(K48="","",IF(COUNTIF('Журнал выполнения'!$H$6:$H$405,$A48&amp;"|"&amp;TEXT(DATE(Год,10,1),"YYYYMM"))&gt;0,"В",IF(EOMONTH(DATE(Год,10,1),0)&lt;ОтчДата,"Х","П")))</f>
        <v/>
      </c>
      <c r="AL48">
        <f>IF(L48="","",IF(COUNTIF('Журнал выполнения'!$H$6:$H$405,$A48&amp;"|"&amp;TEXT(DATE(Год,11,1),"YYYYMM"))&gt;0,"В",IF(EOMONTH(DATE(Год,11,1),0)&lt;ОтчДата,"Х","П")))</f>
        <v/>
      </c>
      <c r="AM48">
        <f>IF(M48="","",IF(COUNTIF('Журнал выполнения'!$H$6:$H$405,$A48&amp;"|"&amp;TEXT(DATE(Год,12,1),"YYYYMM"))&gt;0,"В",IF(EOMONTH(DATE(Год,12,1),0)&lt;ОтчДата,"Х","П")))</f>
        <v/>
      </c>
    </row>
    <row r="49">
      <c r="A49">
        <f>Оборудование!A49</f>
        <v/>
      </c>
      <c r="B49">
        <f>IF(Оборудование!$B49="","",IF(AND(N(Оборудование!P49)&gt;0,ISNUMBER(Оборудование!R49),((Год*12+1)-(YEAR(Оборудование!R49)*12+MONTH(Оборудование!R49)))&gt;0,MOD(((Год*12+1)-(YEAR(Оборудование!R49)*12+MONTH(Оборудование!R49))),MAX(1,N(Оборудование!P49)))=0),"К",IF(AND(N(Оборудование!M49)&gt;0,ISNUMBER(Оборудование!O49),((Год*12+1)-(YEAR(Оборудование!O49)*12+MONTH(Оборудование!O49)))&gt;0,MOD(((Год*12+1)-(YEAR(Оборудование!O49)*12+MONTH(Оборудование!O49))),MAX(1,N(Оборудование!M49)))=0),"Т",IF(AND(N(Оборудование!J49)&gt;0,ISNUMBER(Оборудование!L49),((Год*12+1)-(YEAR(Оборудование!L49)*12+MONTH(Оборудование!L49)))&gt;0,MOD(((Год*12+1)-(YEAR(Оборудование!L49)*12+MONTH(Оборудование!L49))),MAX(1,N(Оборудование!J49)))=0),"ТО",""))))</f>
        <v/>
      </c>
      <c r="C49">
        <f>IF(Оборудование!$B49="","",IF(AND(N(Оборудование!P49)&gt;0,ISNUMBER(Оборудование!R49),((Год*12+2)-(YEAR(Оборудование!R49)*12+MONTH(Оборудование!R49)))&gt;0,MOD(((Год*12+2)-(YEAR(Оборудование!R49)*12+MONTH(Оборудование!R49))),MAX(1,N(Оборудование!P49)))=0),"К",IF(AND(N(Оборудование!M49)&gt;0,ISNUMBER(Оборудование!O49),((Год*12+2)-(YEAR(Оборудование!O49)*12+MONTH(Оборудование!O49)))&gt;0,MOD(((Год*12+2)-(YEAR(Оборудование!O49)*12+MONTH(Оборудование!O49))),MAX(1,N(Оборудование!M49)))=0),"Т",IF(AND(N(Оборудование!J49)&gt;0,ISNUMBER(Оборудование!L49),((Год*12+2)-(YEAR(Оборудование!L49)*12+MONTH(Оборудование!L49)))&gt;0,MOD(((Год*12+2)-(YEAR(Оборудование!L49)*12+MONTH(Оборудование!L49))),MAX(1,N(Оборудование!J49)))=0),"ТО",""))))</f>
        <v/>
      </c>
      <c r="D49">
        <f>IF(Оборудование!$B49="","",IF(AND(N(Оборудование!P49)&gt;0,ISNUMBER(Оборудование!R49),((Год*12+3)-(YEAR(Оборудование!R49)*12+MONTH(Оборудование!R49)))&gt;0,MOD(((Год*12+3)-(YEAR(Оборудование!R49)*12+MONTH(Оборудование!R49))),MAX(1,N(Оборудование!P49)))=0),"К",IF(AND(N(Оборудование!M49)&gt;0,ISNUMBER(Оборудование!O49),((Год*12+3)-(YEAR(Оборудование!O49)*12+MONTH(Оборудование!O49)))&gt;0,MOD(((Год*12+3)-(YEAR(Оборудование!O49)*12+MONTH(Оборудование!O49))),MAX(1,N(Оборудование!M49)))=0),"Т",IF(AND(N(Оборудование!J49)&gt;0,ISNUMBER(Оборудование!L49),((Год*12+3)-(YEAR(Оборудование!L49)*12+MONTH(Оборудование!L49)))&gt;0,MOD(((Год*12+3)-(YEAR(Оборудование!L49)*12+MONTH(Оборудование!L49))),MAX(1,N(Оборудование!J49)))=0),"ТО",""))))</f>
        <v/>
      </c>
      <c r="E49">
        <f>IF(Оборудование!$B49="","",IF(AND(N(Оборудование!P49)&gt;0,ISNUMBER(Оборудование!R49),((Год*12+4)-(YEAR(Оборудование!R49)*12+MONTH(Оборудование!R49)))&gt;0,MOD(((Год*12+4)-(YEAR(Оборудование!R49)*12+MONTH(Оборудование!R49))),MAX(1,N(Оборудование!P49)))=0),"К",IF(AND(N(Оборудование!M49)&gt;0,ISNUMBER(Оборудование!O49),((Год*12+4)-(YEAR(Оборудование!O49)*12+MONTH(Оборудование!O49)))&gt;0,MOD(((Год*12+4)-(YEAR(Оборудование!O49)*12+MONTH(Оборудование!O49))),MAX(1,N(Оборудование!M49)))=0),"Т",IF(AND(N(Оборудование!J49)&gt;0,ISNUMBER(Оборудование!L49),((Год*12+4)-(YEAR(Оборудование!L49)*12+MONTH(Оборудование!L49)))&gt;0,MOD(((Год*12+4)-(YEAR(Оборудование!L49)*12+MONTH(Оборудование!L49))),MAX(1,N(Оборудование!J49)))=0),"ТО",""))))</f>
        <v/>
      </c>
      <c r="F49">
        <f>IF(Оборудование!$B49="","",IF(AND(N(Оборудование!P49)&gt;0,ISNUMBER(Оборудование!R49),((Год*12+5)-(YEAR(Оборудование!R49)*12+MONTH(Оборудование!R49)))&gt;0,MOD(((Год*12+5)-(YEAR(Оборудование!R49)*12+MONTH(Оборудование!R49))),MAX(1,N(Оборудование!P49)))=0),"К",IF(AND(N(Оборудование!M49)&gt;0,ISNUMBER(Оборудование!O49),((Год*12+5)-(YEAR(Оборудование!O49)*12+MONTH(Оборудование!O49)))&gt;0,MOD(((Год*12+5)-(YEAR(Оборудование!O49)*12+MONTH(Оборудование!O49))),MAX(1,N(Оборудование!M49)))=0),"Т",IF(AND(N(Оборудование!J49)&gt;0,ISNUMBER(Оборудование!L49),((Год*12+5)-(YEAR(Оборудование!L49)*12+MONTH(Оборудование!L49)))&gt;0,MOD(((Год*12+5)-(YEAR(Оборудование!L49)*12+MONTH(Оборудование!L49))),MAX(1,N(Оборудование!J49)))=0),"ТО",""))))</f>
        <v/>
      </c>
      <c r="G49">
        <f>IF(Оборудование!$B49="","",IF(AND(N(Оборудование!P49)&gt;0,ISNUMBER(Оборудование!R49),((Год*12+6)-(YEAR(Оборудование!R49)*12+MONTH(Оборудование!R49)))&gt;0,MOD(((Год*12+6)-(YEAR(Оборудование!R49)*12+MONTH(Оборудование!R49))),MAX(1,N(Оборудование!P49)))=0),"К",IF(AND(N(Оборудование!M49)&gt;0,ISNUMBER(Оборудование!O49),((Год*12+6)-(YEAR(Оборудование!O49)*12+MONTH(Оборудование!O49)))&gt;0,MOD(((Год*12+6)-(YEAR(Оборудование!O49)*12+MONTH(Оборудование!O49))),MAX(1,N(Оборудование!M49)))=0),"Т",IF(AND(N(Оборудование!J49)&gt;0,ISNUMBER(Оборудование!L49),((Год*12+6)-(YEAR(Оборудование!L49)*12+MONTH(Оборудование!L49)))&gt;0,MOD(((Год*12+6)-(YEAR(Оборудование!L49)*12+MONTH(Оборудование!L49))),MAX(1,N(Оборудование!J49)))=0),"ТО",""))))</f>
        <v/>
      </c>
      <c r="H49">
        <f>IF(Оборудование!$B49="","",IF(AND(N(Оборудование!P49)&gt;0,ISNUMBER(Оборудование!R49),((Год*12+7)-(YEAR(Оборудование!R49)*12+MONTH(Оборудование!R49)))&gt;0,MOD(((Год*12+7)-(YEAR(Оборудование!R49)*12+MONTH(Оборудование!R49))),MAX(1,N(Оборудование!P49)))=0),"К",IF(AND(N(Оборудование!M49)&gt;0,ISNUMBER(Оборудование!O49),((Год*12+7)-(YEAR(Оборудование!O49)*12+MONTH(Оборудование!O49)))&gt;0,MOD(((Год*12+7)-(YEAR(Оборудование!O49)*12+MONTH(Оборудование!O49))),MAX(1,N(Оборудование!M49)))=0),"Т",IF(AND(N(Оборудование!J49)&gt;0,ISNUMBER(Оборудование!L49),((Год*12+7)-(YEAR(Оборудование!L49)*12+MONTH(Оборудование!L49)))&gt;0,MOD(((Год*12+7)-(YEAR(Оборудование!L49)*12+MONTH(Оборудование!L49))),MAX(1,N(Оборудование!J49)))=0),"ТО",""))))</f>
        <v/>
      </c>
      <c r="I49">
        <f>IF(Оборудование!$B49="","",IF(AND(N(Оборудование!P49)&gt;0,ISNUMBER(Оборудование!R49),((Год*12+8)-(YEAR(Оборудование!R49)*12+MONTH(Оборудование!R49)))&gt;0,MOD(((Год*12+8)-(YEAR(Оборудование!R49)*12+MONTH(Оборудование!R49))),MAX(1,N(Оборудование!P49)))=0),"К",IF(AND(N(Оборудование!M49)&gt;0,ISNUMBER(Оборудование!O49),((Год*12+8)-(YEAR(Оборудование!O49)*12+MONTH(Оборудование!O49)))&gt;0,MOD(((Год*12+8)-(YEAR(Оборудование!O49)*12+MONTH(Оборудование!O49))),MAX(1,N(Оборудование!M49)))=0),"Т",IF(AND(N(Оборудование!J49)&gt;0,ISNUMBER(Оборудование!L49),((Год*12+8)-(YEAR(Оборудование!L49)*12+MONTH(Оборудование!L49)))&gt;0,MOD(((Год*12+8)-(YEAR(Оборудование!L49)*12+MONTH(Оборудование!L49))),MAX(1,N(Оборудование!J49)))=0),"ТО",""))))</f>
        <v/>
      </c>
      <c r="J49">
        <f>IF(Оборудование!$B49="","",IF(AND(N(Оборудование!P49)&gt;0,ISNUMBER(Оборудование!R49),((Год*12+9)-(YEAR(Оборудование!R49)*12+MONTH(Оборудование!R49)))&gt;0,MOD(((Год*12+9)-(YEAR(Оборудование!R49)*12+MONTH(Оборудование!R49))),MAX(1,N(Оборудование!P49)))=0),"К",IF(AND(N(Оборудование!M49)&gt;0,ISNUMBER(Оборудование!O49),((Год*12+9)-(YEAR(Оборудование!O49)*12+MONTH(Оборудование!O49)))&gt;0,MOD(((Год*12+9)-(YEAR(Оборудование!O49)*12+MONTH(Оборудование!O49))),MAX(1,N(Оборудование!M49)))=0),"Т",IF(AND(N(Оборудование!J49)&gt;0,ISNUMBER(Оборудование!L49),((Год*12+9)-(YEAR(Оборудование!L49)*12+MONTH(Оборудование!L49)))&gt;0,MOD(((Год*12+9)-(YEAR(Оборудование!L49)*12+MONTH(Оборудование!L49))),MAX(1,N(Оборудование!J49)))=0),"ТО",""))))</f>
        <v/>
      </c>
      <c r="K49">
        <f>IF(Оборудование!$B49="","",IF(AND(N(Оборудование!P49)&gt;0,ISNUMBER(Оборудование!R49),((Год*12+10)-(YEAR(Оборудование!R49)*12+MONTH(Оборудование!R49)))&gt;0,MOD(((Год*12+10)-(YEAR(Оборудование!R49)*12+MONTH(Оборудование!R49))),MAX(1,N(Оборудование!P49)))=0),"К",IF(AND(N(Оборудование!M49)&gt;0,ISNUMBER(Оборудование!O49),((Год*12+10)-(YEAR(Оборудование!O49)*12+MONTH(Оборудование!O49)))&gt;0,MOD(((Год*12+10)-(YEAR(Оборудование!O49)*12+MONTH(Оборудование!O49))),MAX(1,N(Оборудование!M49)))=0),"Т",IF(AND(N(Оборудование!J49)&gt;0,ISNUMBER(Оборудование!L49),((Год*12+10)-(YEAR(Оборудование!L49)*12+MONTH(Оборудование!L49)))&gt;0,MOD(((Год*12+10)-(YEAR(Оборудование!L49)*12+MONTH(Оборудование!L49))),MAX(1,N(Оборудование!J49)))=0),"ТО",""))))</f>
        <v/>
      </c>
      <c r="L49">
        <f>IF(Оборудование!$B49="","",IF(AND(N(Оборудование!P49)&gt;0,ISNUMBER(Оборудование!R49),((Год*12+11)-(YEAR(Оборудование!R49)*12+MONTH(Оборудование!R49)))&gt;0,MOD(((Год*12+11)-(YEAR(Оборудование!R49)*12+MONTH(Оборудование!R49))),MAX(1,N(Оборудование!P49)))=0),"К",IF(AND(N(Оборудование!M49)&gt;0,ISNUMBER(Оборудование!O49),((Год*12+11)-(YEAR(Оборудование!O49)*12+MONTH(Оборудование!O49)))&gt;0,MOD(((Год*12+11)-(YEAR(Оборудование!O49)*12+MONTH(Оборудование!O49))),MAX(1,N(Оборудование!M49)))=0),"Т",IF(AND(N(Оборудование!J49)&gt;0,ISNUMBER(Оборудование!L49),((Год*12+11)-(YEAR(Оборудование!L49)*12+MONTH(Оборудование!L49)))&gt;0,MOD(((Год*12+11)-(YEAR(Оборудование!L49)*12+MONTH(Оборудование!L49))),MAX(1,N(Оборудование!J49)))=0),"ТО",""))))</f>
        <v/>
      </c>
      <c r="M49">
        <f>IF(Оборудование!$B49="","",IF(AND(N(Оборудование!P49)&gt;0,ISNUMBER(Оборудование!R49),((Год*12+12)-(YEAR(Оборудование!R49)*12+MONTH(Оборудование!R49)))&gt;0,MOD(((Год*12+12)-(YEAR(Оборудование!R49)*12+MONTH(Оборудование!R49))),MAX(1,N(Оборудование!P49)))=0),"К",IF(AND(N(Оборудование!M49)&gt;0,ISNUMBER(Оборудование!O49),((Год*12+12)-(YEAR(Оборудование!O49)*12+MONTH(Оборудование!O49)))&gt;0,MOD(((Год*12+12)-(YEAR(Оборудование!O49)*12+MONTH(Оборудование!O49))),MAX(1,N(Оборудование!M49)))=0),"Т",IF(AND(N(Оборудование!J49)&gt;0,ISNUMBER(Оборудование!L49),((Год*12+12)-(YEAR(Оборудование!L49)*12+MONTH(Оборудование!L49)))&gt;0,MOD(((Год*12+12)-(YEAR(Оборудование!L49)*12+MONTH(Оборудование!L49))),MAX(1,N(Оборудование!J49)))=0),"ТО",""))))</f>
        <v/>
      </c>
      <c r="O49">
        <f>IF(B49="",0,IF(B49="К",N(Оборудование!$Q49),IF(B49="Т",N(Оборудование!$N49),N(Оборудование!$K49))))</f>
        <v/>
      </c>
      <c r="P49">
        <f>IF(C49="",0,IF(C49="К",N(Оборудование!$Q49),IF(C49="Т",N(Оборудование!$N49),N(Оборудование!$K49))))</f>
        <v/>
      </c>
      <c r="Q49">
        <f>IF(D49="",0,IF(D49="К",N(Оборудование!$Q49),IF(D49="Т",N(Оборудование!$N49),N(Оборудование!$K49))))</f>
        <v/>
      </c>
      <c r="R49">
        <f>IF(E49="",0,IF(E49="К",N(Оборудование!$Q49),IF(E49="Т",N(Оборудование!$N49),N(Оборудование!$K49))))</f>
        <v/>
      </c>
      <c r="S49">
        <f>IF(F49="",0,IF(F49="К",N(Оборудование!$Q49),IF(F49="Т",N(Оборудование!$N49),N(Оборудование!$K49))))</f>
        <v/>
      </c>
      <c r="T49">
        <f>IF(G49="",0,IF(G49="К",N(Оборудование!$Q49),IF(G49="Т",N(Оборудование!$N49),N(Оборудование!$K49))))</f>
        <v/>
      </c>
      <c r="U49">
        <f>IF(H49="",0,IF(H49="К",N(Оборудование!$Q49),IF(H49="Т",N(Оборудование!$N49),N(Оборудование!$K49))))</f>
        <v/>
      </c>
      <c r="V49">
        <f>IF(I49="",0,IF(I49="К",N(Оборудование!$Q49),IF(I49="Т",N(Оборудование!$N49),N(Оборудование!$K49))))</f>
        <v/>
      </c>
      <c r="W49">
        <f>IF(J49="",0,IF(J49="К",N(Оборудование!$Q49),IF(J49="Т",N(Оборудование!$N49),N(Оборудование!$K49))))</f>
        <v/>
      </c>
      <c r="X49">
        <f>IF(K49="",0,IF(K49="К",N(Оборудование!$Q49),IF(K49="Т",N(Оборудование!$N49),N(Оборудование!$K49))))</f>
        <v/>
      </c>
      <c r="Y49">
        <f>IF(L49="",0,IF(L49="К",N(Оборудование!$Q49),IF(L49="Т",N(Оборудование!$N49),N(Оборудование!$K49))))</f>
        <v/>
      </c>
      <c r="Z49">
        <f>IF(M49="",0,IF(M49="К",N(Оборудование!$Q49),IF(M49="Т",N(Оборудование!$N49),N(Оборудование!$K49))))</f>
        <v/>
      </c>
      <c r="AB49">
        <f>IF(B49="","",IF(COUNTIF('Журнал выполнения'!$H$6:$H$405,$A49&amp;"|"&amp;TEXT(DATE(Год,1,1),"YYYYMM"))&gt;0,"В",IF(EOMONTH(DATE(Год,1,1),0)&lt;ОтчДата,"Х","П")))</f>
        <v/>
      </c>
      <c r="AC49">
        <f>IF(C49="","",IF(COUNTIF('Журнал выполнения'!$H$6:$H$405,$A49&amp;"|"&amp;TEXT(DATE(Год,2,1),"YYYYMM"))&gt;0,"В",IF(EOMONTH(DATE(Год,2,1),0)&lt;ОтчДата,"Х","П")))</f>
        <v/>
      </c>
      <c r="AD49">
        <f>IF(D49="","",IF(COUNTIF('Журнал выполнения'!$H$6:$H$405,$A49&amp;"|"&amp;TEXT(DATE(Год,3,1),"YYYYMM"))&gt;0,"В",IF(EOMONTH(DATE(Год,3,1),0)&lt;ОтчДата,"Х","П")))</f>
        <v/>
      </c>
      <c r="AE49">
        <f>IF(E49="","",IF(COUNTIF('Журнал выполнения'!$H$6:$H$405,$A49&amp;"|"&amp;TEXT(DATE(Год,4,1),"YYYYMM"))&gt;0,"В",IF(EOMONTH(DATE(Год,4,1),0)&lt;ОтчДата,"Х","П")))</f>
        <v/>
      </c>
      <c r="AF49">
        <f>IF(F49="","",IF(COUNTIF('Журнал выполнения'!$H$6:$H$405,$A49&amp;"|"&amp;TEXT(DATE(Год,5,1),"YYYYMM"))&gt;0,"В",IF(EOMONTH(DATE(Год,5,1),0)&lt;ОтчДата,"Х","П")))</f>
        <v/>
      </c>
      <c r="AG49">
        <f>IF(G49="","",IF(COUNTIF('Журнал выполнения'!$H$6:$H$405,$A49&amp;"|"&amp;TEXT(DATE(Год,6,1),"YYYYMM"))&gt;0,"В",IF(EOMONTH(DATE(Год,6,1),0)&lt;ОтчДата,"Х","П")))</f>
        <v/>
      </c>
      <c r="AH49">
        <f>IF(H49="","",IF(COUNTIF('Журнал выполнения'!$H$6:$H$405,$A49&amp;"|"&amp;TEXT(DATE(Год,7,1),"YYYYMM"))&gt;0,"В",IF(EOMONTH(DATE(Год,7,1),0)&lt;ОтчДата,"Х","П")))</f>
        <v/>
      </c>
      <c r="AI49">
        <f>IF(I49="","",IF(COUNTIF('Журнал выполнения'!$H$6:$H$405,$A49&amp;"|"&amp;TEXT(DATE(Год,8,1),"YYYYMM"))&gt;0,"В",IF(EOMONTH(DATE(Год,8,1),0)&lt;ОтчДата,"Х","П")))</f>
        <v/>
      </c>
      <c r="AJ49">
        <f>IF(J49="","",IF(COUNTIF('Журнал выполнения'!$H$6:$H$405,$A49&amp;"|"&amp;TEXT(DATE(Год,9,1),"YYYYMM"))&gt;0,"В",IF(EOMONTH(DATE(Год,9,1),0)&lt;ОтчДата,"Х","П")))</f>
        <v/>
      </c>
      <c r="AK49">
        <f>IF(K49="","",IF(COUNTIF('Журнал выполнения'!$H$6:$H$405,$A49&amp;"|"&amp;TEXT(DATE(Год,10,1),"YYYYMM"))&gt;0,"В",IF(EOMONTH(DATE(Год,10,1),0)&lt;ОтчДата,"Х","П")))</f>
        <v/>
      </c>
      <c r="AL49">
        <f>IF(L49="","",IF(COUNTIF('Журнал выполнения'!$H$6:$H$405,$A49&amp;"|"&amp;TEXT(DATE(Год,11,1),"YYYYMM"))&gt;0,"В",IF(EOMONTH(DATE(Год,11,1),0)&lt;ОтчДата,"Х","П")))</f>
        <v/>
      </c>
      <c r="AM49">
        <f>IF(M49="","",IF(COUNTIF('Журнал выполнения'!$H$6:$H$405,$A49&amp;"|"&amp;TEXT(DATE(Год,12,1),"YYYYMM"))&gt;0,"В",IF(EOMONTH(DATE(Год,12,1),0)&lt;ОтчДата,"Х","П")))</f>
        <v/>
      </c>
    </row>
    <row r="50">
      <c r="A50">
        <f>Оборудование!A50</f>
        <v/>
      </c>
      <c r="B50">
        <f>IF(Оборудование!$B50="","",IF(AND(N(Оборудование!P50)&gt;0,ISNUMBER(Оборудование!R50),((Год*12+1)-(YEAR(Оборудование!R50)*12+MONTH(Оборудование!R50)))&gt;0,MOD(((Год*12+1)-(YEAR(Оборудование!R50)*12+MONTH(Оборудование!R50))),MAX(1,N(Оборудование!P50)))=0),"К",IF(AND(N(Оборудование!M50)&gt;0,ISNUMBER(Оборудование!O50),((Год*12+1)-(YEAR(Оборудование!O50)*12+MONTH(Оборудование!O50)))&gt;0,MOD(((Год*12+1)-(YEAR(Оборудование!O50)*12+MONTH(Оборудование!O50))),MAX(1,N(Оборудование!M50)))=0),"Т",IF(AND(N(Оборудование!J50)&gt;0,ISNUMBER(Оборудование!L50),((Год*12+1)-(YEAR(Оборудование!L50)*12+MONTH(Оборудование!L50)))&gt;0,MOD(((Год*12+1)-(YEAR(Оборудование!L50)*12+MONTH(Оборудование!L50))),MAX(1,N(Оборудование!J50)))=0),"ТО",""))))</f>
        <v/>
      </c>
      <c r="C50">
        <f>IF(Оборудование!$B50="","",IF(AND(N(Оборудование!P50)&gt;0,ISNUMBER(Оборудование!R50),((Год*12+2)-(YEAR(Оборудование!R50)*12+MONTH(Оборудование!R50)))&gt;0,MOD(((Год*12+2)-(YEAR(Оборудование!R50)*12+MONTH(Оборудование!R50))),MAX(1,N(Оборудование!P50)))=0),"К",IF(AND(N(Оборудование!M50)&gt;0,ISNUMBER(Оборудование!O50),((Год*12+2)-(YEAR(Оборудование!O50)*12+MONTH(Оборудование!O50)))&gt;0,MOD(((Год*12+2)-(YEAR(Оборудование!O50)*12+MONTH(Оборудование!O50))),MAX(1,N(Оборудование!M50)))=0),"Т",IF(AND(N(Оборудование!J50)&gt;0,ISNUMBER(Оборудование!L50),((Год*12+2)-(YEAR(Оборудование!L50)*12+MONTH(Оборудование!L50)))&gt;0,MOD(((Год*12+2)-(YEAR(Оборудование!L50)*12+MONTH(Оборудование!L50))),MAX(1,N(Оборудование!J50)))=0),"ТО",""))))</f>
        <v/>
      </c>
      <c r="D50">
        <f>IF(Оборудование!$B50="","",IF(AND(N(Оборудование!P50)&gt;0,ISNUMBER(Оборудование!R50),((Год*12+3)-(YEAR(Оборудование!R50)*12+MONTH(Оборудование!R50)))&gt;0,MOD(((Год*12+3)-(YEAR(Оборудование!R50)*12+MONTH(Оборудование!R50))),MAX(1,N(Оборудование!P50)))=0),"К",IF(AND(N(Оборудование!M50)&gt;0,ISNUMBER(Оборудование!O50),((Год*12+3)-(YEAR(Оборудование!O50)*12+MONTH(Оборудование!O50)))&gt;0,MOD(((Год*12+3)-(YEAR(Оборудование!O50)*12+MONTH(Оборудование!O50))),MAX(1,N(Оборудование!M50)))=0),"Т",IF(AND(N(Оборудование!J50)&gt;0,ISNUMBER(Оборудование!L50),((Год*12+3)-(YEAR(Оборудование!L50)*12+MONTH(Оборудование!L50)))&gt;0,MOD(((Год*12+3)-(YEAR(Оборудование!L50)*12+MONTH(Оборудование!L50))),MAX(1,N(Оборудование!J50)))=0),"ТО",""))))</f>
        <v/>
      </c>
      <c r="E50">
        <f>IF(Оборудование!$B50="","",IF(AND(N(Оборудование!P50)&gt;0,ISNUMBER(Оборудование!R50),((Год*12+4)-(YEAR(Оборудование!R50)*12+MONTH(Оборудование!R50)))&gt;0,MOD(((Год*12+4)-(YEAR(Оборудование!R50)*12+MONTH(Оборудование!R50))),MAX(1,N(Оборудование!P50)))=0),"К",IF(AND(N(Оборудование!M50)&gt;0,ISNUMBER(Оборудование!O50),((Год*12+4)-(YEAR(Оборудование!O50)*12+MONTH(Оборудование!O50)))&gt;0,MOD(((Год*12+4)-(YEAR(Оборудование!O50)*12+MONTH(Оборудование!O50))),MAX(1,N(Оборудование!M50)))=0),"Т",IF(AND(N(Оборудование!J50)&gt;0,ISNUMBER(Оборудование!L50),((Год*12+4)-(YEAR(Оборудование!L50)*12+MONTH(Оборудование!L50)))&gt;0,MOD(((Год*12+4)-(YEAR(Оборудование!L50)*12+MONTH(Оборудование!L50))),MAX(1,N(Оборудование!J50)))=0),"ТО",""))))</f>
        <v/>
      </c>
      <c r="F50">
        <f>IF(Оборудование!$B50="","",IF(AND(N(Оборудование!P50)&gt;0,ISNUMBER(Оборудование!R50),((Год*12+5)-(YEAR(Оборудование!R50)*12+MONTH(Оборудование!R50)))&gt;0,MOD(((Год*12+5)-(YEAR(Оборудование!R50)*12+MONTH(Оборудование!R50))),MAX(1,N(Оборудование!P50)))=0),"К",IF(AND(N(Оборудование!M50)&gt;0,ISNUMBER(Оборудование!O50),((Год*12+5)-(YEAR(Оборудование!O50)*12+MONTH(Оборудование!O50)))&gt;0,MOD(((Год*12+5)-(YEAR(Оборудование!O50)*12+MONTH(Оборудование!O50))),MAX(1,N(Оборудование!M50)))=0),"Т",IF(AND(N(Оборудование!J50)&gt;0,ISNUMBER(Оборудование!L50),((Год*12+5)-(YEAR(Оборудование!L50)*12+MONTH(Оборудование!L50)))&gt;0,MOD(((Год*12+5)-(YEAR(Оборудование!L50)*12+MONTH(Оборудование!L50))),MAX(1,N(Оборудование!J50)))=0),"ТО",""))))</f>
        <v/>
      </c>
      <c r="G50">
        <f>IF(Оборудование!$B50="","",IF(AND(N(Оборудование!P50)&gt;0,ISNUMBER(Оборудование!R50),((Год*12+6)-(YEAR(Оборудование!R50)*12+MONTH(Оборудование!R50)))&gt;0,MOD(((Год*12+6)-(YEAR(Оборудование!R50)*12+MONTH(Оборудование!R50))),MAX(1,N(Оборудование!P50)))=0),"К",IF(AND(N(Оборудование!M50)&gt;0,ISNUMBER(Оборудование!O50),((Год*12+6)-(YEAR(Оборудование!O50)*12+MONTH(Оборудование!O50)))&gt;0,MOD(((Год*12+6)-(YEAR(Оборудование!O50)*12+MONTH(Оборудование!O50))),MAX(1,N(Оборудование!M50)))=0),"Т",IF(AND(N(Оборудование!J50)&gt;0,ISNUMBER(Оборудование!L50),((Год*12+6)-(YEAR(Оборудование!L50)*12+MONTH(Оборудование!L50)))&gt;0,MOD(((Год*12+6)-(YEAR(Оборудование!L50)*12+MONTH(Оборудование!L50))),MAX(1,N(Оборудование!J50)))=0),"ТО",""))))</f>
        <v/>
      </c>
      <c r="H50">
        <f>IF(Оборудование!$B50="","",IF(AND(N(Оборудование!P50)&gt;0,ISNUMBER(Оборудование!R50),((Год*12+7)-(YEAR(Оборудование!R50)*12+MONTH(Оборудование!R50)))&gt;0,MOD(((Год*12+7)-(YEAR(Оборудование!R50)*12+MONTH(Оборудование!R50))),MAX(1,N(Оборудование!P50)))=0),"К",IF(AND(N(Оборудование!M50)&gt;0,ISNUMBER(Оборудование!O50),((Год*12+7)-(YEAR(Оборудование!O50)*12+MONTH(Оборудование!O50)))&gt;0,MOD(((Год*12+7)-(YEAR(Оборудование!O50)*12+MONTH(Оборудование!O50))),MAX(1,N(Оборудование!M50)))=0),"Т",IF(AND(N(Оборудование!J50)&gt;0,ISNUMBER(Оборудование!L50),((Год*12+7)-(YEAR(Оборудование!L50)*12+MONTH(Оборудование!L50)))&gt;0,MOD(((Год*12+7)-(YEAR(Оборудование!L50)*12+MONTH(Оборудование!L50))),MAX(1,N(Оборудование!J50)))=0),"ТО",""))))</f>
        <v/>
      </c>
      <c r="I50">
        <f>IF(Оборудование!$B50="","",IF(AND(N(Оборудование!P50)&gt;0,ISNUMBER(Оборудование!R50),((Год*12+8)-(YEAR(Оборудование!R50)*12+MONTH(Оборудование!R50)))&gt;0,MOD(((Год*12+8)-(YEAR(Оборудование!R50)*12+MONTH(Оборудование!R50))),MAX(1,N(Оборудование!P50)))=0),"К",IF(AND(N(Оборудование!M50)&gt;0,ISNUMBER(Оборудование!O50),((Год*12+8)-(YEAR(Оборудование!O50)*12+MONTH(Оборудование!O50)))&gt;0,MOD(((Год*12+8)-(YEAR(Оборудование!O50)*12+MONTH(Оборудование!O50))),MAX(1,N(Оборудование!M50)))=0),"Т",IF(AND(N(Оборудование!J50)&gt;0,ISNUMBER(Оборудование!L50),((Год*12+8)-(YEAR(Оборудование!L50)*12+MONTH(Оборудование!L50)))&gt;0,MOD(((Год*12+8)-(YEAR(Оборудование!L50)*12+MONTH(Оборудование!L50))),MAX(1,N(Оборудование!J50)))=0),"ТО",""))))</f>
        <v/>
      </c>
      <c r="J50">
        <f>IF(Оборудование!$B50="","",IF(AND(N(Оборудование!P50)&gt;0,ISNUMBER(Оборудование!R50),((Год*12+9)-(YEAR(Оборудование!R50)*12+MONTH(Оборудование!R50)))&gt;0,MOD(((Год*12+9)-(YEAR(Оборудование!R50)*12+MONTH(Оборудование!R50))),MAX(1,N(Оборудование!P50)))=0),"К",IF(AND(N(Оборудование!M50)&gt;0,ISNUMBER(Оборудование!O50),((Год*12+9)-(YEAR(Оборудование!O50)*12+MONTH(Оборудование!O50)))&gt;0,MOD(((Год*12+9)-(YEAR(Оборудование!O50)*12+MONTH(Оборудование!O50))),MAX(1,N(Оборудование!M50)))=0),"Т",IF(AND(N(Оборудование!J50)&gt;0,ISNUMBER(Оборудование!L50),((Год*12+9)-(YEAR(Оборудование!L50)*12+MONTH(Оборудование!L50)))&gt;0,MOD(((Год*12+9)-(YEAR(Оборудование!L50)*12+MONTH(Оборудование!L50))),MAX(1,N(Оборудование!J50)))=0),"ТО",""))))</f>
        <v/>
      </c>
      <c r="K50">
        <f>IF(Оборудование!$B50="","",IF(AND(N(Оборудование!P50)&gt;0,ISNUMBER(Оборудование!R50),((Год*12+10)-(YEAR(Оборудование!R50)*12+MONTH(Оборудование!R50)))&gt;0,MOD(((Год*12+10)-(YEAR(Оборудование!R50)*12+MONTH(Оборудование!R50))),MAX(1,N(Оборудование!P50)))=0),"К",IF(AND(N(Оборудование!M50)&gt;0,ISNUMBER(Оборудование!O50),((Год*12+10)-(YEAR(Оборудование!O50)*12+MONTH(Оборудование!O50)))&gt;0,MOD(((Год*12+10)-(YEAR(Оборудование!O50)*12+MONTH(Оборудование!O50))),MAX(1,N(Оборудование!M50)))=0),"Т",IF(AND(N(Оборудование!J50)&gt;0,ISNUMBER(Оборудование!L50),((Год*12+10)-(YEAR(Оборудование!L50)*12+MONTH(Оборудование!L50)))&gt;0,MOD(((Год*12+10)-(YEAR(Оборудование!L50)*12+MONTH(Оборудование!L50))),MAX(1,N(Оборудование!J50)))=0),"ТО",""))))</f>
        <v/>
      </c>
      <c r="L50">
        <f>IF(Оборудование!$B50="","",IF(AND(N(Оборудование!P50)&gt;0,ISNUMBER(Оборудование!R50),((Год*12+11)-(YEAR(Оборудование!R50)*12+MONTH(Оборудование!R50)))&gt;0,MOD(((Год*12+11)-(YEAR(Оборудование!R50)*12+MONTH(Оборудование!R50))),MAX(1,N(Оборудование!P50)))=0),"К",IF(AND(N(Оборудование!M50)&gt;0,ISNUMBER(Оборудование!O50),((Год*12+11)-(YEAR(Оборудование!O50)*12+MONTH(Оборудование!O50)))&gt;0,MOD(((Год*12+11)-(YEAR(Оборудование!O50)*12+MONTH(Оборудование!O50))),MAX(1,N(Оборудование!M50)))=0),"Т",IF(AND(N(Оборудование!J50)&gt;0,ISNUMBER(Оборудование!L50),((Год*12+11)-(YEAR(Оборудование!L50)*12+MONTH(Оборудование!L50)))&gt;0,MOD(((Год*12+11)-(YEAR(Оборудование!L50)*12+MONTH(Оборудование!L50))),MAX(1,N(Оборудование!J50)))=0),"ТО",""))))</f>
        <v/>
      </c>
      <c r="M50">
        <f>IF(Оборудование!$B50="","",IF(AND(N(Оборудование!P50)&gt;0,ISNUMBER(Оборудование!R50),((Год*12+12)-(YEAR(Оборудование!R50)*12+MONTH(Оборудование!R50)))&gt;0,MOD(((Год*12+12)-(YEAR(Оборудование!R50)*12+MONTH(Оборудование!R50))),MAX(1,N(Оборудование!P50)))=0),"К",IF(AND(N(Оборудование!M50)&gt;0,ISNUMBER(Оборудование!O50),((Год*12+12)-(YEAR(Оборудование!O50)*12+MONTH(Оборудование!O50)))&gt;0,MOD(((Год*12+12)-(YEAR(Оборудование!O50)*12+MONTH(Оборудование!O50))),MAX(1,N(Оборудование!M50)))=0),"Т",IF(AND(N(Оборудование!J50)&gt;0,ISNUMBER(Оборудование!L50),((Год*12+12)-(YEAR(Оборудование!L50)*12+MONTH(Оборудование!L50)))&gt;0,MOD(((Год*12+12)-(YEAR(Оборудование!L50)*12+MONTH(Оборудование!L50))),MAX(1,N(Оборудование!J50)))=0),"ТО",""))))</f>
        <v/>
      </c>
      <c r="O50">
        <f>IF(B50="",0,IF(B50="К",N(Оборудование!$Q50),IF(B50="Т",N(Оборудование!$N50),N(Оборудование!$K50))))</f>
        <v/>
      </c>
      <c r="P50">
        <f>IF(C50="",0,IF(C50="К",N(Оборудование!$Q50),IF(C50="Т",N(Оборудование!$N50),N(Оборудование!$K50))))</f>
        <v/>
      </c>
      <c r="Q50">
        <f>IF(D50="",0,IF(D50="К",N(Оборудование!$Q50),IF(D50="Т",N(Оборудование!$N50),N(Оборудование!$K50))))</f>
        <v/>
      </c>
      <c r="R50">
        <f>IF(E50="",0,IF(E50="К",N(Оборудование!$Q50),IF(E50="Т",N(Оборудование!$N50),N(Оборудование!$K50))))</f>
        <v/>
      </c>
      <c r="S50">
        <f>IF(F50="",0,IF(F50="К",N(Оборудование!$Q50),IF(F50="Т",N(Оборудование!$N50),N(Оборудование!$K50))))</f>
        <v/>
      </c>
      <c r="T50">
        <f>IF(G50="",0,IF(G50="К",N(Оборудование!$Q50),IF(G50="Т",N(Оборудование!$N50),N(Оборудование!$K50))))</f>
        <v/>
      </c>
      <c r="U50">
        <f>IF(H50="",0,IF(H50="К",N(Оборудование!$Q50),IF(H50="Т",N(Оборудование!$N50),N(Оборудование!$K50))))</f>
        <v/>
      </c>
      <c r="V50">
        <f>IF(I50="",0,IF(I50="К",N(Оборудование!$Q50),IF(I50="Т",N(Оборудование!$N50),N(Оборудование!$K50))))</f>
        <v/>
      </c>
      <c r="W50">
        <f>IF(J50="",0,IF(J50="К",N(Оборудование!$Q50),IF(J50="Т",N(Оборудование!$N50),N(Оборудование!$K50))))</f>
        <v/>
      </c>
      <c r="X50">
        <f>IF(K50="",0,IF(K50="К",N(Оборудование!$Q50),IF(K50="Т",N(Оборудование!$N50),N(Оборудование!$K50))))</f>
        <v/>
      </c>
      <c r="Y50">
        <f>IF(L50="",0,IF(L50="К",N(Оборудование!$Q50),IF(L50="Т",N(Оборудование!$N50),N(Оборудование!$K50))))</f>
        <v/>
      </c>
      <c r="Z50">
        <f>IF(M50="",0,IF(M50="К",N(Оборудование!$Q50),IF(M50="Т",N(Оборудование!$N50),N(Оборудование!$K50))))</f>
        <v/>
      </c>
      <c r="AB50">
        <f>IF(B50="","",IF(COUNTIF('Журнал выполнения'!$H$6:$H$405,$A50&amp;"|"&amp;TEXT(DATE(Год,1,1),"YYYYMM"))&gt;0,"В",IF(EOMONTH(DATE(Год,1,1),0)&lt;ОтчДата,"Х","П")))</f>
        <v/>
      </c>
      <c r="AC50">
        <f>IF(C50="","",IF(COUNTIF('Журнал выполнения'!$H$6:$H$405,$A50&amp;"|"&amp;TEXT(DATE(Год,2,1),"YYYYMM"))&gt;0,"В",IF(EOMONTH(DATE(Год,2,1),0)&lt;ОтчДата,"Х","П")))</f>
        <v/>
      </c>
      <c r="AD50">
        <f>IF(D50="","",IF(COUNTIF('Журнал выполнения'!$H$6:$H$405,$A50&amp;"|"&amp;TEXT(DATE(Год,3,1),"YYYYMM"))&gt;0,"В",IF(EOMONTH(DATE(Год,3,1),0)&lt;ОтчДата,"Х","П")))</f>
        <v/>
      </c>
      <c r="AE50">
        <f>IF(E50="","",IF(COUNTIF('Журнал выполнения'!$H$6:$H$405,$A50&amp;"|"&amp;TEXT(DATE(Год,4,1),"YYYYMM"))&gt;0,"В",IF(EOMONTH(DATE(Год,4,1),0)&lt;ОтчДата,"Х","П")))</f>
        <v/>
      </c>
      <c r="AF50">
        <f>IF(F50="","",IF(COUNTIF('Журнал выполнения'!$H$6:$H$405,$A50&amp;"|"&amp;TEXT(DATE(Год,5,1),"YYYYMM"))&gt;0,"В",IF(EOMONTH(DATE(Год,5,1),0)&lt;ОтчДата,"Х","П")))</f>
        <v/>
      </c>
      <c r="AG50">
        <f>IF(G50="","",IF(COUNTIF('Журнал выполнения'!$H$6:$H$405,$A50&amp;"|"&amp;TEXT(DATE(Год,6,1),"YYYYMM"))&gt;0,"В",IF(EOMONTH(DATE(Год,6,1),0)&lt;ОтчДата,"Х","П")))</f>
        <v/>
      </c>
      <c r="AH50">
        <f>IF(H50="","",IF(COUNTIF('Журнал выполнения'!$H$6:$H$405,$A50&amp;"|"&amp;TEXT(DATE(Год,7,1),"YYYYMM"))&gt;0,"В",IF(EOMONTH(DATE(Год,7,1),0)&lt;ОтчДата,"Х","П")))</f>
        <v/>
      </c>
      <c r="AI50">
        <f>IF(I50="","",IF(COUNTIF('Журнал выполнения'!$H$6:$H$405,$A50&amp;"|"&amp;TEXT(DATE(Год,8,1),"YYYYMM"))&gt;0,"В",IF(EOMONTH(DATE(Год,8,1),0)&lt;ОтчДата,"Х","П")))</f>
        <v/>
      </c>
      <c r="AJ50">
        <f>IF(J50="","",IF(COUNTIF('Журнал выполнения'!$H$6:$H$405,$A50&amp;"|"&amp;TEXT(DATE(Год,9,1),"YYYYMM"))&gt;0,"В",IF(EOMONTH(DATE(Год,9,1),0)&lt;ОтчДата,"Х","П")))</f>
        <v/>
      </c>
      <c r="AK50">
        <f>IF(K50="","",IF(COUNTIF('Журнал выполнения'!$H$6:$H$405,$A50&amp;"|"&amp;TEXT(DATE(Год,10,1),"YYYYMM"))&gt;0,"В",IF(EOMONTH(DATE(Год,10,1),0)&lt;ОтчДата,"Х","П")))</f>
        <v/>
      </c>
      <c r="AL50">
        <f>IF(L50="","",IF(COUNTIF('Журнал выполнения'!$H$6:$H$405,$A50&amp;"|"&amp;TEXT(DATE(Год,11,1),"YYYYMM"))&gt;0,"В",IF(EOMONTH(DATE(Год,11,1),0)&lt;ОтчДата,"Х","П")))</f>
        <v/>
      </c>
      <c r="AM50">
        <f>IF(M50="","",IF(COUNTIF('Журнал выполнения'!$H$6:$H$405,$A50&amp;"|"&amp;TEXT(DATE(Год,12,1),"YYYYMM"))&gt;0,"В",IF(EOMONTH(DATE(Год,12,1),0)&lt;ОтчДата,"Х","П")))</f>
        <v/>
      </c>
    </row>
    <row r="51">
      <c r="A51">
        <f>Оборудование!A51</f>
        <v/>
      </c>
      <c r="B51">
        <f>IF(Оборудование!$B51="","",IF(AND(N(Оборудование!P51)&gt;0,ISNUMBER(Оборудование!R51),((Год*12+1)-(YEAR(Оборудование!R51)*12+MONTH(Оборудование!R51)))&gt;0,MOD(((Год*12+1)-(YEAR(Оборудование!R51)*12+MONTH(Оборудование!R51))),MAX(1,N(Оборудование!P51)))=0),"К",IF(AND(N(Оборудование!M51)&gt;0,ISNUMBER(Оборудование!O51),((Год*12+1)-(YEAR(Оборудование!O51)*12+MONTH(Оборудование!O51)))&gt;0,MOD(((Год*12+1)-(YEAR(Оборудование!O51)*12+MONTH(Оборудование!O51))),MAX(1,N(Оборудование!M51)))=0),"Т",IF(AND(N(Оборудование!J51)&gt;0,ISNUMBER(Оборудование!L51),((Год*12+1)-(YEAR(Оборудование!L51)*12+MONTH(Оборудование!L51)))&gt;0,MOD(((Год*12+1)-(YEAR(Оборудование!L51)*12+MONTH(Оборудование!L51))),MAX(1,N(Оборудование!J51)))=0),"ТО",""))))</f>
        <v/>
      </c>
      <c r="C51">
        <f>IF(Оборудование!$B51="","",IF(AND(N(Оборудование!P51)&gt;0,ISNUMBER(Оборудование!R51),((Год*12+2)-(YEAR(Оборудование!R51)*12+MONTH(Оборудование!R51)))&gt;0,MOD(((Год*12+2)-(YEAR(Оборудование!R51)*12+MONTH(Оборудование!R51))),MAX(1,N(Оборудование!P51)))=0),"К",IF(AND(N(Оборудование!M51)&gt;0,ISNUMBER(Оборудование!O51),((Год*12+2)-(YEAR(Оборудование!O51)*12+MONTH(Оборудование!O51)))&gt;0,MOD(((Год*12+2)-(YEAR(Оборудование!O51)*12+MONTH(Оборудование!O51))),MAX(1,N(Оборудование!M51)))=0),"Т",IF(AND(N(Оборудование!J51)&gt;0,ISNUMBER(Оборудование!L51),((Год*12+2)-(YEAR(Оборудование!L51)*12+MONTH(Оборудование!L51)))&gt;0,MOD(((Год*12+2)-(YEAR(Оборудование!L51)*12+MONTH(Оборудование!L51))),MAX(1,N(Оборудование!J51)))=0),"ТО",""))))</f>
        <v/>
      </c>
      <c r="D51">
        <f>IF(Оборудование!$B51="","",IF(AND(N(Оборудование!P51)&gt;0,ISNUMBER(Оборудование!R51),((Год*12+3)-(YEAR(Оборудование!R51)*12+MONTH(Оборудование!R51)))&gt;0,MOD(((Год*12+3)-(YEAR(Оборудование!R51)*12+MONTH(Оборудование!R51))),MAX(1,N(Оборудование!P51)))=0),"К",IF(AND(N(Оборудование!M51)&gt;0,ISNUMBER(Оборудование!O51),((Год*12+3)-(YEAR(Оборудование!O51)*12+MONTH(Оборудование!O51)))&gt;0,MOD(((Год*12+3)-(YEAR(Оборудование!O51)*12+MONTH(Оборудование!O51))),MAX(1,N(Оборудование!M51)))=0),"Т",IF(AND(N(Оборудование!J51)&gt;0,ISNUMBER(Оборудование!L51),((Год*12+3)-(YEAR(Оборудование!L51)*12+MONTH(Оборудование!L51)))&gt;0,MOD(((Год*12+3)-(YEAR(Оборудование!L51)*12+MONTH(Оборудование!L51))),MAX(1,N(Оборудование!J51)))=0),"ТО",""))))</f>
        <v/>
      </c>
      <c r="E51">
        <f>IF(Оборудование!$B51="","",IF(AND(N(Оборудование!P51)&gt;0,ISNUMBER(Оборудование!R51),((Год*12+4)-(YEAR(Оборудование!R51)*12+MONTH(Оборудование!R51)))&gt;0,MOD(((Год*12+4)-(YEAR(Оборудование!R51)*12+MONTH(Оборудование!R51))),MAX(1,N(Оборудование!P51)))=0),"К",IF(AND(N(Оборудование!M51)&gt;0,ISNUMBER(Оборудование!O51),((Год*12+4)-(YEAR(Оборудование!O51)*12+MONTH(Оборудование!O51)))&gt;0,MOD(((Год*12+4)-(YEAR(Оборудование!O51)*12+MONTH(Оборудование!O51))),MAX(1,N(Оборудование!M51)))=0),"Т",IF(AND(N(Оборудование!J51)&gt;0,ISNUMBER(Оборудование!L51),((Год*12+4)-(YEAR(Оборудование!L51)*12+MONTH(Оборудование!L51)))&gt;0,MOD(((Год*12+4)-(YEAR(Оборудование!L51)*12+MONTH(Оборудование!L51))),MAX(1,N(Оборудование!J51)))=0),"ТО",""))))</f>
        <v/>
      </c>
      <c r="F51">
        <f>IF(Оборудование!$B51="","",IF(AND(N(Оборудование!P51)&gt;0,ISNUMBER(Оборудование!R51),((Год*12+5)-(YEAR(Оборудование!R51)*12+MONTH(Оборудование!R51)))&gt;0,MOD(((Год*12+5)-(YEAR(Оборудование!R51)*12+MONTH(Оборудование!R51))),MAX(1,N(Оборудование!P51)))=0),"К",IF(AND(N(Оборудование!M51)&gt;0,ISNUMBER(Оборудование!O51),((Год*12+5)-(YEAR(Оборудование!O51)*12+MONTH(Оборудование!O51)))&gt;0,MOD(((Год*12+5)-(YEAR(Оборудование!O51)*12+MONTH(Оборудование!O51))),MAX(1,N(Оборудование!M51)))=0),"Т",IF(AND(N(Оборудование!J51)&gt;0,ISNUMBER(Оборудование!L51),((Год*12+5)-(YEAR(Оборудование!L51)*12+MONTH(Оборудование!L51)))&gt;0,MOD(((Год*12+5)-(YEAR(Оборудование!L51)*12+MONTH(Оборудование!L51))),MAX(1,N(Оборудование!J51)))=0),"ТО",""))))</f>
        <v/>
      </c>
      <c r="G51">
        <f>IF(Оборудование!$B51="","",IF(AND(N(Оборудование!P51)&gt;0,ISNUMBER(Оборудование!R51),((Год*12+6)-(YEAR(Оборудование!R51)*12+MONTH(Оборудование!R51)))&gt;0,MOD(((Год*12+6)-(YEAR(Оборудование!R51)*12+MONTH(Оборудование!R51))),MAX(1,N(Оборудование!P51)))=0),"К",IF(AND(N(Оборудование!M51)&gt;0,ISNUMBER(Оборудование!O51),((Год*12+6)-(YEAR(Оборудование!O51)*12+MONTH(Оборудование!O51)))&gt;0,MOD(((Год*12+6)-(YEAR(Оборудование!O51)*12+MONTH(Оборудование!O51))),MAX(1,N(Оборудование!M51)))=0),"Т",IF(AND(N(Оборудование!J51)&gt;0,ISNUMBER(Оборудование!L51),((Год*12+6)-(YEAR(Оборудование!L51)*12+MONTH(Оборудование!L51)))&gt;0,MOD(((Год*12+6)-(YEAR(Оборудование!L51)*12+MONTH(Оборудование!L51))),MAX(1,N(Оборудование!J51)))=0),"ТО",""))))</f>
        <v/>
      </c>
      <c r="H51">
        <f>IF(Оборудование!$B51="","",IF(AND(N(Оборудование!P51)&gt;0,ISNUMBER(Оборудование!R51),((Год*12+7)-(YEAR(Оборудование!R51)*12+MONTH(Оборудование!R51)))&gt;0,MOD(((Год*12+7)-(YEAR(Оборудование!R51)*12+MONTH(Оборудование!R51))),MAX(1,N(Оборудование!P51)))=0),"К",IF(AND(N(Оборудование!M51)&gt;0,ISNUMBER(Оборудование!O51),((Год*12+7)-(YEAR(Оборудование!O51)*12+MONTH(Оборудование!O51)))&gt;0,MOD(((Год*12+7)-(YEAR(Оборудование!O51)*12+MONTH(Оборудование!O51))),MAX(1,N(Оборудование!M51)))=0),"Т",IF(AND(N(Оборудование!J51)&gt;0,ISNUMBER(Оборудование!L51),((Год*12+7)-(YEAR(Оборудование!L51)*12+MONTH(Оборудование!L51)))&gt;0,MOD(((Год*12+7)-(YEAR(Оборудование!L51)*12+MONTH(Оборудование!L51))),MAX(1,N(Оборудование!J51)))=0),"ТО",""))))</f>
        <v/>
      </c>
      <c r="I51">
        <f>IF(Оборудование!$B51="","",IF(AND(N(Оборудование!P51)&gt;0,ISNUMBER(Оборудование!R51),((Год*12+8)-(YEAR(Оборудование!R51)*12+MONTH(Оборудование!R51)))&gt;0,MOD(((Год*12+8)-(YEAR(Оборудование!R51)*12+MONTH(Оборудование!R51))),MAX(1,N(Оборудование!P51)))=0),"К",IF(AND(N(Оборудование!M51)&gt;0,ISNUMBER(Оборудование!O51),((Год*12+8)-(YEAR(Оборудование!O51)*12+MONTH(Оборудование!O51)))&gt;0,MOD(((Год*12+8)-(YEAR(Оборудование!O51)*12+MONTH(Оборудование!O51))),MAX(1,N(Оборудование!M51)))=0),"Т",IF(AND(N(Оборудование!J51)&gt;0,ISNUMBER(Оборудование!L51),((Год*12+8)-(YEAR(Оборудование!L51)*12+MONTH(Оборудование!L51)))&gt;0,MOD(((Год*12+8)-(YEAR(Оборудование!L51)*12+MONTH(Оборудование!L51))),MAX(1,N(Оборудование!J51)))=0),"ТО",""))))</f>
        <v/>
      </c>
      <c r="J51">
        <f>IF(Оборудование!$B51="","",IF(AND(N(Оборудование!P51)&gt;0,ISNUMBER(Оборудование!R51),((Год*12+9)-(YEAR(Оборудование!R51)*12+MONTH(Оборудование!R51)))&gt;0,MOD(((Год*12+9)-(YEAR(Оборудование!R51)*12+MONTH(Оборудование!R51))),MAX(1,N(Оборудование!P51)))=0),"К",IF(AND(N(Оборудование!M51)&gt;0,ISNUMBER(Оборудование!O51),((Год*12+9)-(YEAR(Оборудование!O51)*12+MONTH(Оборудование!O51)))&gt;0,MOD(((Год*12+9)-(YEAR(Оборудование!O51)*12+MONTH(Оборудование!O51))),MAX(1,N(Оборудование!M51)))=0),"Т",IF(AND(N(Оборудование!J51)&gt;0,ISNUMBER(Оборудование!L51),((Год*12+9)-(YEAR(Оборудование!L51)*12+MONTH(Оборудование!L51)))&gt;0,MOD(((Год*12+9)-(YEAR(Оборудование!L51)*12+MONTH(Оборудование!L51))),MAX(1,N(Оборудование!J51)))=0),"ТО",""))))</f>
        <v/>
      </c>
      <c r="K51">
        <f>IF(Оборудование!$B51="","",IF(AND(N(Оборудование!P51)&gt;0,ISNUMBER(Оборудование!R51),((Год*12+10)-(YEAR(Оборудование!R51)*12+MONTH(Оборудование!R51)))&gt;0,MOD(((Год*12+10)-(YEAR(Оборудование!R51)*12+MONTH(Оборудование!R51))),MAX(1,N(Оборудование!P51)))=0),"К",IF(AND(N(Оборудование!M51)&gt;0,ISNUMBER(Оборудование!O51),((Год*12+10)-(YEAR(Оборудование!O51)*12+MONTH(Оборудование!O51)))&gt;0,MOD(((Год*12+10)-(YEAR(Оборудование!O51)*12+MONTH(Оборудование!O51))),MAX(1,N(Оборудование!M51)))=0),"Т",IF(AND(N(Оборудование!J51)&gt;0,ISNUMBER(Оборудование!L51),((Год*12+10)-(YEAR(Оборудование!L51)*12+MONTH(Оборудование!L51)))&gt;0,MOD(((Год*12+10)-(YEAR(Оборудование!L51)*12+MONTH(Оборудование!L51))),MAX(1,N(Оборудование!J51)))=0),"ТО",""))))</f>
        <v/>
      </c>
      <c r="L51">
        <f>IF(Оборудование!$B51="","",IF(AND(N(Оборудование!P51)&gt;0,ISNUMBER(Оборудование!R51),((Год*12+11)-(YEAR(Оборудование!R51)*12+MONTH(Оборудование!R51)))&gt;0,MOD(((Год*12+11)-(YEAR(Оборудование!R51)*12+MONTH(Оборудование!R51))),MAX(1,N(Оборудование!P51)))=0),"К",IF(AND(N(Оборудование!M51)&gt;0,ISNUMBER(Оборудование!O51),((Год*12+11)-(YEAR(Оборудование!O51)*12+MONTH(Оборудование!O51)))&gt;0,MOD(((Год*12+11)-(YEAR(Оборудование!O51)*12+MONTH(Оборудование!O51))),MAX(1,N(Оборудование!M51)))=0),"Т",IF(AND(N(Оборудование!J51)&gt;0,ISNUMBER(Оборудование!L51),((Год*12+11)-(YEAR(Оборудование!L51)*12+MONTH(Оборудование!L51)))&gt;0,MOD(((Год*12+11)-(YEAR(Оборудование!L51)*12+MONTH(Оборудование!L51))),MAX(1,N(Оборудование!J51)))=0),"ТО",""))))</f>
        <v/>
      </c>
      <c r="M51">
        <f>IF(Оборудование!$B51="","",IF(AND(N(Оборудование!P51)&gt;0,ISNUMBER(Оборудование!R51),((Год*12+12)-(YEAR(Оборудование!R51)*12+MONTH(Оборудование!R51)))&gt;0,MOD(((Год*12+12)-(YEAR(Оборудование!R51)*12+MONTH(Оборудование!R51))),MAX(1,N(Оборудование!P51)))=0),"К",IF(AND(N(Оборудование!M51)&gt;0,ISNUMBER(Оборудование!O51),((Год*12+12)-(YEAR(Оборудование!O51)*12+MONTH(Оборудование!O51)))&gt;0,MOD(((Год*12+12)-(YEAR(Оборудование!O51)*12+MONTH(Оборудование!O51))),MAX(1,N(Оборудование!M51)))=0),"Т",IF(AND(N(Оборудование!J51)&gt;0,ISNUMBER(Оборудование!L51),((Год*12+12)-(YEAR(Оборудование!L51)*12+MONTH(Оборудование!L51)))&gt;0,MOD(((Год*12+12)-(YEAR(Оборудование!L51)*12+MONTH(Оборудование!L51))),MAX(1,N(Оборудование!J51)))=0),"ТО",""))))</f>
        <v/>
      </c>
      <c r="O51">
        <f>IF(B51="",0,IF(B51="К",N(Оборудование!$Q51),IF(B51="Т",N(Оборудование!$N51),N(Оборудование!$K51))))</f>
        <v/>
      </c>
      <c r="P51">
        <f>IF(C51="",0,IF(C51="К",N(Оборудование!$Q51),IF(C51="Т",N(Оборудование!$N51),N(Оборудование!$K51))))</f>
        <v/>
      </c>
      <c r="Q51">
        <f>IF(D51="",0,IF(D51="К",N(Оборудование!$Q51),IF(D51="Т",N(Оборудование!$N51),N(Оборудование!$K51))))</f>
        <v/>
      </c>
      <c r="R51">
        <f>IF(E51="",0,IF(E51="К",N(Оборудование!$Q51),IF(E51="Т",N(Оборудование!$N51),N(Оборудование!$K51))))</f>
        <v/>
      </c>
      <c r="S51">
        <f>IF(F51="",0,IF(F51="К",N(Оборудование!$Q51),IF(F51="Т",N(Оборудование!$N51),N(Оборудование!$K51))))</f>
        <v/>
      </c>
      <c r="T51">
        <f>IF(G51="",0,IF(G51="К",N(Оборудование!$Q51),IF(G51="Т",N(Оборудование!$N51),N(Оборудование!$K51))))</f>
        <v/>
      </c>
      <c r="U51">
        <f>IF(H51="",0,IF(H51="К",N(Оборудование!$Q51),IF(H51="Т",N(Оборудование!$N51),N(Оборудование!$K51))))</f>
        <v/>
      </c>
      <c r="V51">
        <f>IF(I51="",0,IF(I51="К",N(Оборудование!$Q51),IF(I51="Т",N(Оборудование!$N51),N(Оборудование!$K51))))</f>
        <v/>
      </c>
      <c r="W51">
        <f>IF(J51="",0,IF(J51="К",N(Оборудование!$Q51),IF(J51="Т",N(Оборудование!$N51),N(Оборудование!$K51))))</f>
        <v/>
      </c>
      <c r="X51">
        <f>IF(K51="",0,IF(K51="К",N(Оборудование!$Q51),IF(K51="Т",N(Оборудование!$N51),N(Оборудование!$K51))))</f>
        <v/>
      </c>
      <c r="Y51">
        <f>IF(L51="",0,IF(L51="К",N(Оборудование!$Q51),IF(L51="Т",N(Оборудование!$N51),N(Оборудование!$K51))))</f>
        <v/>
      </c>
      <c r="Z51">
        <f>IF(M51="",0,IF(M51="К",N(Оборудование!$Q51),IF(M51="Т",N(Оборудование!$N51),N(Оборудование!$K51))))</f>
        <v/>
      </c>
      <c r="AB51">
        <f>IF(B51="","",IF(COUNTIF('Журнал выполнения'!$H$6:$H$405,$A51&amp;"|"&amp;TEXT(DATE(Год,1,1),"YYYYMM"))&gt;0,"В",IF(EOMONTH(DATE(Год,1,1),0)&lt;ОтчДата,"Х","П")))</f>
        <v/>
      </c>
      <c r="AC51">
        <f>IF(C51="","",IF(COUNTIF('Журнал выполнения'!$H$6:$H$405,$A51&amp;"|"&amp;TEXT(DATE(Год,2,1),"YYYYMM"))&gt;0,"В",IF(EOMONTH(DATE(Год,2,1),0)&lt;ОтчДата,"Х","П")))</f>
        <v/>
      </c>
      <c r="AD51">
        <f>IF(D51="","",IF(COUNTIF('Журнал выполнения'!$H$6:$H$405,$A51&amp;"|"&amp;TEXT(DATE(Год,3,1),"YYYYMM"))&gt;0,"В",IF(EOMONTH(DATE(Год,3,1),0)&lt;ОтчДата,"Х","П")))</f>
        <v/>
      </c>
      <c r="AE51">
        <f>IF(E51="","",IF(COUNTIF('Журнал выполнения'!$H$6:$H$405,$A51&amp;"|"&amp;TEXT(DATE(Год,4,1),"YYYYMM"))&gt;0,"В",IF(EOMONTH(DATE(Год,4,1),0)&lt;ОтчДата,"Х","П")))</f>
        <v/>
      </c>
      <c r="AF51">
        <f>IF(F51="","",IF(COUNTIF('Журнал выполнения'!$H$6:$H$405,$A51&amp;"|"&amp;TEXT(DATE(Год,5,1),"YYYYMM"))&gt;0,"В",IF(EOMONTH(DATE(Год,5,1),0)&lt;ОтчДата,"Х","П")))</f>
        <v/>
      </c>
      <c r="AG51">
        <f>IF(G51="","",IF(COUNTIF('Журнал выполнения'!$H$6:$H$405,$A51&amp;"|"&amp;TEXT(DATE(Год,6,1),"YYYYMM"))&gt;0,"В",IF(EOMONTH(DATE(Год,6,1),0)&lt;ОтчДата,"Х","П")))</f>
        <v/>
      </c>
      <c r="AH51">
        <f>IF(H51="","",IF(COUNTIF('Журнал выполнения'!$H$6:$H$405,$A51&amp;"|"&amp;TEXT(DATE(Год,7,1),"YYYYMM"))&gt;0,"В",IF(EOMONTH(DATE(Год,7,1),0)&lt;ОтчДата,"Х","П")))</f>
        <v/>
      </c>
      <c r="AI51">
        <f>IF(I51="","",IF(COUNTIF('Журнал выполнения'!$H$6:$H$405,$A51&amp;"|"&amp;TEXT(DATE(Год,8,1),"YYYYMM"))&gt;0,"В",IF(EOMONTH(DATE(Год,8,1),0)&lt;ОтчДата,"Х","П")))</f>
        <v/>
      </c>
      <c r="AJ51">
        <f>IF(J51="","",IF(COUNTIF('Журнал выполнения'!$H$6:$H$405,$A51&amp;"|"&amp;TEXT(DATE(Год,9,1),"YYYYMM"))&gt;0,"В",IF(EOMONTH(DATE(Год,9,1),0)&lt;ОтчДата,"Х","П")))</f>
        <v/>
      </c>
      <c r="AK51">
        <f>IF(K51="","",IF(COUNTIF('Журнал выполнения'!$H$6:$H$405,$A51&amp;"|"&amp;TEXT(DATE(Год,10,1),"YYYYMM"))&gt;0,"В",IF(EOMONTH(DATE(Год,10,1),0)&lt;ОтчДата,"Х","П")))</f>
        <v/>
      </c>
      <c r="AL51">
        <f>IF(L51="","",IF(COUNTIF('Журнал выполнения'!$H$6:$H$405,$A51&amp;"|"&amp;TEXT(DATE(Год,11,1),"YYYYMM"))&gt;0,"В",IF(EOMONTH(DATE(Год,11,1),0)&lt;ОтчДата,"Х","П")))</f>
        <v/>
      </c>
      <c r="AM51">
        <f>IF(M51="","",IF(COUNTIF('Журнал выполнения'!$H$6:$H$405,$A51&amp;"|"&amp;TEXT(DATE(Год,12,1),"YYYYMM"))&gt;0,"В",IF(EOMONTH(DATE(Год,12,1),0)&lt;ОтчДата,"Х","П")))</f>
        <v/>
      </c>
    </row>
    <row r="52">
      <c r="A52">
        <f>Оборудование!A52</f>
        <v/>
      </c>
      <c r="B52">
        <f>IF(Оборудование!$B52="","",IF(AND(N(Оборудование!P52)&gt;0,ISNUMBER(Оборудование!R52),((Год*12+1)-(YEAR(Оборудование!R52)*12+MONTH(Оборудование!R52)))&gt;0,MOD(((Год*12+1)-(YEAR(Оборудование!R52)*12+MONTH(Оборудование!R52))),MAX(1,N(Оборудование!P52)))=0),"К",IF(AND(N(Оборудование!M52)&gt;0,ISNUMBER(Оборудование!O52),((Год*12+1)-(YEAR(Оборудование!O52)*12+MONTH(Оборудование!O52)))&gt;0,MOD(((Год*12+1)-(YEAR(Оборудование!O52)*12+MONTH(Оборудование!O52))),MAX(1,N(Оборудование!M52)))=0),"Т",IF(AND(N(Оборудование!J52)&gt;0,ISNUMBER(Оборудование!L52),((Год*12+1)-(YEAR(Оборудование!L52)*12+MONTH(Оборудование!L52)))&gt;0,MOD(((Год*12+1)-(YEAR(Оборудование!L52)*12+MONTH(Оборудование!L52))),MAX(1,N(Оборудование!J52)))=0),"ТО",""))))</f>
        <v/>
      </c>
      <c r="C52">
        <f>IF(Оборудование!$B52="","",IF(AND(N(Оборудование!P52)&gt;0,ISNUMBER(Оборудование!R52),((Год*12+2)-(YEAR(Оборудование!R52)*12+MONTH(Оборудование!R52)))&gt;0,MOD(((Год*12+2)-(YEAR(Оборудование!R52)*12+MONTH(Оборудование!R52))),MAX(1,N(Оборудование!P52)))=0),"К",IF(AND(N(Оборудование!M52)&gt;0,ISNUMBER(Оборудование!O52),((Год*12+2)-(YEAR(Оборудование!O52)*12+MONTH(Оборудование!O52)))&gt;0,MOD(((Год*12+2)-(YEAR(Оборудование!O52)*12+MONTH(Оборудование!O52))),MAX(1,N(Оборудование!M52)))=0),"Т",IF(AND(N(Оборудование!J52)&gt;0,ISNUMBER(Оборудование!L52),((Год*12+2)-(YEAR(Оборудование!L52)*12+MONTH(Оборудование!L52)))&gt;0,MOD(((Год*12+2)-(YEAR(Оборудование!L52)*12+MONTH(Оборудование!L52))),MAX(1,N(Оборудование!J52)))=0),"ТО",""))))</f>
        <v/>
      </c>
      <c r="D52">
        <f>IF(Оборудование!$B52="","",IF(AND(N(Оборудование!P52)&gt;0,ISNUMBER(Оборудование!R52),((Год*12+3)-(YEAR(Оборудование!R52)*12+MONTH(Оборудование!R52)))&gt;0,MOD(((Год*12+3)-(YEAR(Оборудование!R52)*12+MONTH(Оборудование!R52))),MAX(1,N(Оборудование!P52)))=0),"К",IF(AND(N(Оборудование!M52)&gt;0,ISNUMBER(Оборудование!O52),((Год*12+3)-(YEAR(Оборудование!O52)*12+MONTH(Оборудование!O52)))&gt;0,MOD(((Год*12+3)-(YEAR(Оборудование!O52)*12+MONTH(Оборудование!O52))),MAX(1,N(Оборудование!M52)))=0),"Т",IF(AND(N(Оборудование!J52)&gt;0,ISNUMBER(Оборудование!L52),((Год*12+3)-(YEAR(Оборудование!L52)*12+MONTH(Оборудование!L52)))&gt;0,MOD(((Год*12+3)-(YEAR(Оборудование!L52)*12+MONTH(Оборудование!L52))),MAX(1,N(Оборудование!J52)))=0),"ТО",""))))</f>
        <v/>
      </c>
      <c r="E52">
        <f>IF(Оборудование!$B52="","",IF(AND(N(Оборудование!P52)&gt;0,ISNUMBER(Оборудование!R52),((Год*12+4)-(YEAR(Оборудование!R52)*12+MONTH(Оборудование!R52)))&gt;0,MOD(((Год*12+4)-(YEAR(Оборудование!R52)*12+MONTH(Оборудование!R52))),MAX(1,N(Оборудование!P52)))=0),"К",IF(AND(N(Оборудование!M52)&gt;0,ISNUMBER(Оборудование!O52),((Год*12+4)-(YEAR(Оборудование!O52)*12+MONTH(Оборудование!O52)))&gt;0,MOD(((Год*12+4)-(YEAR(Оборудование!O52)*12+MONTH(Оборудование!O52))),MAX(1,N(Оборудование!M52)))=0),"Т",IF(AND(N(Оборудование!J52)&gt;0,ISNUMBER(Оборудование!L52),((Год*12+4)-(YEAR(Оборудование!L52)*12+MONTH(Оборудование!L52)))&gt;0,MOD(((Год*12+4)-(YEAR(Оборудование!L52)*12+MONTH(Оборудование!L52))),MAX(1,N(Оборудование!J52)))=0),"ТО",""))))</f>
        <v/>
      </c>
      <c r="F52">
        <f>IF(Оборудование!$B52="","",IF(AND(N(Оборудование!P52)&gt;0,ISNUMBER(Оборудование!R52),((Год*12+5)-(YEAR(Оборудование!R52)*12+MONTH(Оборудование!R52)))&gt;0,MOD(((Год*12+5)-(YEAR(Оборудование!R52)*12+MONTH(Оборудование!R52))),MAX(1,N(Оборудование!P52)))=0),"К",IF(AND(N(Оборудование!M52)&gt;0,ISNUMBER(Оборудование!O52),((Год*12+5)-(YEAR(Оборудование!O52)*12+MONTH(Оборудование!O52)))&gt;0,MOD(((Год*12+5)-(YEAR(Оборудование!O52)*12+MONTH(Оборудование!O52))),MAX(1,N(Оборудование!M52)))=0),"Т",IF(AND(N(Оборудование!J52)&gt;0,ISNUMBER(Оборудование!L52),((Год*12+5)-(YEAR(Оборудование!L52)*12+MONTH(Оборудование!L52)))&gt;0,MOD(((Год*12+5)-(YEAR(Оборудование!L52)*12+MONTH(Оборудование!L52))),MAX(1,N(Оборудование!J52)))=0),"ТО",""))))</f>
        <v/>
      </c>
      <c r="G52">
        <f>IF(Оборудование!$B52="","",IF(AND(N(Оборудование!P52)&gt;0,ISNUMBER(Оборудование!R52),((Год*12+6)-(YEAR(Оборудование!R52)*12+MONTH(Оборудование!R52)))&gt;0,MOD(((Год*12+6)-(YEAR(Оборудование!R52)*12+MONTH(Оборудование!R52))),MAX(1,N(Оборудование!P52)))=0),"К",IF(AND(N(Оборудование!M52)&gt;0,ISNUMBER(Оборудование!O52),((Год*12+6)-(YEAR(Оборудование!O52)*12+MONTH(Оборудование!O52)))&gt;0,MOD(((Год*12+6)-(YEAR(Оборудование!O52)*12+MONTH(Оборудование!O52))),MAX(1,N(Оборудование!M52)))=0),"Т",IF(AND(N(Оборудование!J52)&gt;0,ISNUMBER(Оборудование!L52),((Год*12+6)-(YEAR(Оборудование!L52)*12+MONTH(Оборудование!L52)))&gt;0,MOD(((Год*12+6)-(YEAR(Оборудование!L52)*12+MONTH(Оборудование!L52))),MAX(1,N(Оборудование!J52)))=0),"ТО",""))))</f>
        <v/>
      </c>
      <c r="H52">
        <f>IF(Оборудование!$B52="","",IF(AND(N(Оборудование!P52)&gt;0,ISNUMBER(Оборудование!R52),((Год*12+7)-(YEAR(Оборудование!R52)*12+MONTH(Оборудование!R52)))&gt;0,MOD(((Год*12+7)-(YEAR(Оборудование!R52)*12+MONTH(Оборудование!R52))),MAX(1,N(Оборудование!P52)))=0),"К",IF(AND(N(Оборудование!M52)&gt;0,ISNUMBER(Оборудование!O52),((Год*12+7)-(YEAR(Оборудование!O52)*12+MONTH(Оборудование!O52)))&gt;0,MOD(((Год*12+7)-(YEAR(Оборудование!O52)*12+MONTH(Оборудование!O52))),MAX(1,N(Оборудование!M52)))=0),"Т",IF(AND(N(Оборудование!J52)&gt;0,ISNUMBER(Оборудование!L52),((Год*12+7)-(YEAR(Оборудование!L52)*12+MONTH(Оборудование!L52)))&gt;0,MOD(((Год*12+7)-(YEAR(Оборудование!L52)*12+MONTH(Оборудование!L52))),MAX(1,N(Оборудование!J52)))=0),"ТО",""))))</f>
        <v/>
      </c>
      <c r="I52">
        <f>IF(Оборудование!$B52="","",IF(AND(N(Оборудование!P52)&gt;0,ISNUMBER(Оборудование!R52),((Год*12+8)-(YEAR(Оборудование!R52)*12+MONTH(Оборудование!R52)))&gt;0,MOD(((Год*12+8)-(YEAR(Оборудование!R52)*12+MONTH(Оборудование!R52))),MAX(1,N(Оборудование!P52)))=0),"К",IF(AND(N(Оборудование!M52)&gt;0,ISNUMBER(Оборудование!O52),((Год*12+8)-(YEAR(Оборудование!O52)*12+MONTH(Оборудование!O52)))&gt;0,MOD(((Год*12+8)-(YEAR(Оборудование!O52)*12+MONTH(Оборудование!O52))),MAX(1,N(Оборудование!M52)))=0),"Т",IF(AND(N(Оборудование!J52)&gt;0,ISNUMBER(Оборудование!L52),((Год*12+8)-(YEAR(Оборудование!L52)*12+MONTH(Оборудование!L52)))&gt;0,MOD(((Год*12+8)-(YEAR(Оборудование!L52)*12+MONTH(Оборудование!L52))),MAX(1,N(Оборудование!J52)))=0),"ТО",""))))</f>
        <v/>
      </c>
      <c r="J52">
        <f>IF(Оборудование!$B52="","",IF(AND(N(Оборудование!P52)&gt;0,ISNUMBER(Оборудование!R52),((Год*12+9)-(YEAR(Оборудование!R52)*12+MONTH(Оборудование!R52)))&gt;0,MOD(((Год*12+9)-(YEAR(Оборудование!R52)*12+MONTH(Оборудование!R52))),MAX(1,N(Оборудование!P52)))=0),"К",IF(AND(N(Оборудование!M52)&gt;0,ISNUMBER(Оборудование!O52),((Год*12+9)-(YEAR(Оборудование!O52)*12+MONTH(Оборудование!O52)))&gt;0,MOD(((Год*12+9)-(YEAR(Оборудование!O52)*12+MONTH(Оборудование!O52))),MAX(1,N(Оборудование!M52)))=0),"Т",IF(AND(N(Оборудование!J52)&gt;0,ISNUMBER(Оборудование!L52),((Год*12+9)-(YEAR(Оборудование!L52)*12+MONTH(Оборудование!L52)))&gt;0,MOD(((Год*12+9)-(YEAR(Оборудование!L52)*12+MONTH(Оборудование!L52))),MAX(1,N(Оборудование!J52)))=0),"ТО",""))))</f>
        <v/>
      </c>
      <c r="K52">
        <f>IF(Оборудование!$B52="","",IF(AND(N(Оборудование!P52)&gt;0,ISNUMBER(Оборудование!R52),((Год*12+10)-(YEAR(Оборудование!R52)*12+MONTH(Оборудование!R52)))&gt;0,MOD(((Год*12+10)-(YEAR(Оборудование!R52)*12+MONTH(Оборудование!R52))),MAX(1,N(Оборудование!P52)))=0),"К",IF(AND(N(Оборудование!M52)&gt;0,ISNUMBER(Оборудование!O52),((Год*12+10)-(YEAR(Оборудование!O52)*12+MONTH(Оборудование!O52)))&gt;0,MOD(((Год*12+10)-(YEAR(Оборудование!O52)*12+MONTH(Оборудование!O52))),MAX(1,N(Оборудование!M52)))=0),"Т",IF(AND(N(Оборудование!J52)&gt;0,ISNUMBER(Оборудование!L52),((Год*12+10)-(YEAR(Оборудование!L52)*12+MONTH(Оборудование!L52)))&gt;0,MOD(((Год*12+10)-(YEAR(Оборудование!L52)*12+MONTH(Оборудование!L52))),MAX(1,N(Оборудование!J52)))=0),"ТО",""))))</f>
        <v/>
      </c>
      <c r="L52">
        <f>IF(Оборудование!$B52="","",IF(AND(N(Оборудование!P52)&gt;0,ISNUMBER(Оборудование!R52),((Год*12+11)-(YEAR(Оборудование!R52)*12+MONTH(Оборудование!R52)))&gt;0,MOD(((Год*12+11)-(YEAR(Оборудование!R52)*12+MONTH(Оборудование!R52))),MAX(1,N(Оборудование!P52)))=0),"К",IF(AND(N(Оборудование!M52)&gt;0,ISNUMBER(Оборудование!O52),((Год*12+11)-(YEAR(Оборудование!O52)*12+MONTH(Оборудование!O52)))&gt;0,MOD(((Год*12+11)-(YEAR(Оборудование!O52)*12+MONTH(Оборудование!O52))),MAX(1,N(Оборудование!M52)))=0),"Т",IF(AND(N(Оборудование!J52)&gt;0,ISNUMBER(Оборудование!L52),((Год*12+11)-(YEAR(Оборудование!L52)*12+MONTH(Оборудование!L52)))&gt;0,MOD(((Год*12+11)-(YEAR(Оборудование!L52)*12+MONTH(Оборудование!L52))),MAX(1,N(Оборудование!J52)))=0),"ТО",""))))</f>
        <v/>
      </c>
      <c r="M52">
        <f>IF(Оборудование!$B52="","",IF(AND(N(Оборудование!P52)&gt;0,ISNUMBER(Оборудование!R52),((Год*12+12)-(YEAR(Оборудование!R52)*12+MONTH(Оборудование!R52)))&gt;0,MOD(((Год*12+12)-(YEAR(Оборудование!R52)*12+MONTH(Оборудование!R52))),MAX(1,N(Оборудование!P52)))=0),"К",IF(AND(N(Оборудование!M52)&gt;0,ISNUMBER(Оборудование!O52),((Год*12+12)-(YEAR(Оборудование!O52)*12+MONTH(Оборудование!O52)))&gt;0,MOD(((Год*12+12)-(YEAR(Оборудование!O52)*12+MONTH(Оборудование!O52))),MAX(1,N(Оборудование!M52)))=0),"Т",IF(AND(N(Оборудование!J52)&gt;0,ISNUMBER(Оборудование!L52),((Год*12+12)-(YEAR(Оборудование!L52)*12+MONTH(Оборудование!L52)))&gt;0,MOD(((Год*12+12)-(YEAR(Оборудование!L52)*12+MONTH(Оборудование!L52))),MAX(1,N(Оборудование!J52)))=0),"ТО",""))))</f>
        <v/>
      </c>
      <c r="O52">
        <f>IF(B52="",0,IF(B52="К",N(Оборудование!$Q52),IF(B52="Т",N(Оборудование!$N52),N(Оборудование!$K52))))</f>
        <v/>
      </c>
      <c r="P52">
        <f>IF(C52="",0,IF(C52="К",N(Оборудование!$Q52),IF(C52="Т",N(Оборудование!$N52),N(Оборудование!$K52))))</f>
        <v/>
      </c>
      <c r="Q52">
        <f>IF(D52="",0,IF(D52="К",N(Оборудование!$Q52),IF(D52="Т",N(Оборудование!$N52),N(Оборудование!$K52))))</f>
        <v/>
      </c>
      <c r="R52">
        <f>IF(E52="",0,IF(E52="К",N(Оборудование!$Q52),IF(E52="Т",N(Оборудование!$N52),N(Оборудование!$K52))))</f>
        <v/>
      </c>
      <c r="S52">
        <f>IF(F52="",0,IF(F52="К",N(Оборудование!$Q52),IF(F52="Т",N(Оборудование!$N52),N(Оборудование!$K52))))</f>
        <v/>
      </c>
      <c r="T52">
        <f>IF(G52="",0,IF(G52="К",N(Оборудование!$Q52),IF(G52="Т",N(Оборудование!$N52),N(Оборудование!$K52))))</f>
        <v/>
      </c>
      <c r="U52">
        <f>IF(H52="",0,IF(H52="К",N(Оборудование!$Q52),IF(H52="Т",N(Оборудование!$N52),N(Оборудование!$K52))))</f>
        <v/>
      </c>
      <c r="V52">
        <f>IF(I52="",0,IF(I52="К",N(Оборудование!$Q52),IF(I52="Т",N(Оборудование!$N52),N(Оборудование!$K52))))</f>
        <v/>
      </c>
      <c r="W52">
        <f>IF(J52="",0,IF(J52="К",N(Оборудование!$Q52),IF(J52="Т",N(Оборудование!$N52),N(Оборудование!$K52))))</f>
        <v/>
      </c>
      <c r="X52">
        <f>IF(K52="",0,IF(K52="К",N(Оборудование!$Q52),IF(K52="Т",N(Оборудование!$N52),N(Оборудование!$K52))))</f>
        <v/>
      </c>
      <c r="Y52">
        <f>IF(L52="",0,IF(L52="К",N(Оборудование!$Q52),IF(L52="Т",N(Оборудование!$N52),N(Оборудование!$K52))))</f>
        <v/>
      </c>
      <c r="Z52">
        <f>IF(M52="",0,IF(M52="К",N(Оборудование!$Q52),IF(M52="Т",N(Оборудование!$N52),N(Оборудование!$K52))))</f>
        <v/>
      </c>
      <c r="AB52">
        <f>IF(B52="","",IF(COUNTIF('Журнал выполнения'!$H$6:$H$405,$A52&amp;"|"&amp;TEXT(DATE(Год,1,1),"YYYYMM"))&gt;0,"В",IF(EOMONTH(DATE(Год,1,1),0)&lt;ОтчДата,"Х","П")))</f>
        <v/>
      </c>
      <c r="AC52">
        <f>IF(C52="","",IF(COUNTIF('Журнал выполнения'!$H$6:$H$405,$A52&amp;"|"&amp;TEXT(DATE(Год,2,1),"YYYYMM"))&gt;0,"В",IF(EOMONTH(DATE(Год,2,1),0)&lt;ОтчДата,"Х","П")))</f>
        <v/>
      </c>
      <c r="AD52">
        <f>IF(D52="","",IF(COUNTIF('Журнал выполнения'!$H$6:$H$405,$A52&amp;"|"&amp;TEXT(DATE(Год,3,1),"YYYYMM"))&gt;0,"В",IF(EOMONTH(DATE(Год,3,1),0)&lt;ОтчДата,"Х","П")))</f>
        <v/>
      </c>
      <c r="AE52">
        <f>IF(E52="","",IF(COUNTIF('Журнал выполнения'!$H$6:$H$405,$A52&amp;"|"&amp;TEXT(DATE(Год,4,1),"YYYYMM"))&gt;0,"В",IF(EOMONTH(DATE(Год,4,1),0)&lt;ОтчДата,"Х","П")))</f>
        <v/>
      </c>
      <c r="AF52">
        <f>IF(F52="","",IF(COUNTIF('Журнал выполнения'!$H$6:$H$405,$A52&amp;"|"&amp;TEXT(DATE(Год,5,1),"YYYYMM"))&gt;0,"В",IF(EOMONTH(DATE(Год,5,1),0)&lt;ОтчДата,"Х","П")))</f>
        <v/>
      </c>
      <c r="AG52">
        <f>IF(G52="","",IF(COUNTIF('Журнал выполнения'!$H$6:$H$405,$A52&amp;"|"&amp;TEXT(DATE(Год,6,1),"YYYYMM"))&gt;0,"В",IF(EOMONTH(DATE(Год,6,1),0)&lt;ОтчДата,"Х","П")))</f>
        <v/>
      </c>
      <c r="AH52">
        <f>IF(H52="","",IF(COUNTIF('Журнал выполнения'!$H$6:$H$405,$A52&amp;"|"&amp;TEXT(DATE(Год,7,1),"YYYYMM"))&gt;0,"В",IF(EOMONTH(DATE(Год,7,1),0)&lt;ОтчДата,"Х","П")))</f>
        <v/>
      </c>
      <c r="AI52">
        <f>IF(I52="","",IF(COUNTIF('Журнал выполнения'!$H$6:$H$405,$A52&amp;"|"&amp;TEXT(DATE(Год,8,1),"YYYYMM"))&gt;0,"В",IF(EOMONTH(DATE(Год,8,1),0)&lt;ОтчДата,"Х","П")))</f>
        <v/>
      </c>
      <c r="AJ52">
        <f>IF(J52="","",IF(COUNTIF('Журнал выполнения'!$H$6:$H$405,$A52&amp;"|"&amp;TEXT(DATE(Год,9,1),"YYYYMM"))&gt;0,"В",IF(EOMONTH(DATE(Год,9,1),0)&lt;ОтчДата,"Х","П")))</f>
        <v/>
      </c>
      <c r="AK52">
        <f>IF(K52="","",IF(COUNTIF('Журнал выполнения'!$H$6:$H$405,$A52&amp;"|"&amp;TEXT(DATE(Год,10,1),"YYYYMM"))&gt;0,"В",IF(EOMONTH(DATE(Год,10,1),0)&lt;ОтчДата,"Х","П")))</f>
        <v/>
      </c>
      <c r="AL52">
        <f>IF(L52="","",IF(COUNTIF('Журнал выполнения'!$H$6:$H$405,$A52&amp;"|"&amp;TEXT(DATE(Год,11,1),"YYYYMM"))&gt;0,"В",IF(EOMONTH(DATE(Год,11,1),0)&lt;ОтчДата,"Х","П")))</f>
        <v/>
      </c>
      <c r="AM52">
        <f>IF(M52="","",IF(COUNTIF('Журнал выполнения'!$H$6:$H$405,$A52&amp;"|"&amp;TEXT(DATE(Год,12,1),"YYYYMM"))&gt;0,"В",IF(EOMONTH(DATE(Год,12,1),0)&lt;ОтчДата,"Х","П")))</f>
        <v/>
      </c>
    </row>
    <row r="53">
      <c r="A53">
        <f>Оборудование!A53</f>
        <v/>
      </c>
      <c r="B53">
        <f>IF(Оборудование!$B53="","",IF(AND(N(Оборудование!P53)&gt;0,ISNUMBER(Оборудование!R53),((Год*12+1)-(YEAR(Оборудование!R53)*12+MONTH(Оборудование!R53)))&gt;0,MOD(((Год*12+1)-(YEAR(Оборудование!R53)*12+MONTH(Оборудование!R53))),MAX(1,N(Оборудование!P53)))=0),"К",IF(AND(N(Оборудование!M53)&gt;0,ISNUMBER(Оборудование!O53),((Год*12+1)-(YEAR(Оборудование!O53)*12+MONTH(Оборудование!O53)))&gt;0,MOD(((Год*12+1)-(YEAR(Оборудование!O53)*12+MONTH(Оборудование!O53))),MAX(1,N(Оборудование!M53)))=0),"Т",IF(AND(N(Оборудование!J53)&gt;0,ISNUMBER(Оборудование!L53),((Год*12+1)-(YEAR(Оборудование!L53)*12+MONTH(Оборудование!L53)))&gt;0,MOD(((Год*12+1)-(YEAR(Оборудование!L53)*12+MONTH(Оборудование!L53))),MAX(1,N(Оборудование!J53)))=0),"ТО",""))))</f>
        <v/>
      </c>
      <c r="C53">
        <f>IF(Оборудование!$B53="","",IF(AND(N(Оборудование!P53)&gt;0,ISNUMBER(Оборудование!R53),((Год*12+2)-(YEAR(Оборудование!R53)*12+MONTH(Оборудование!R53)))&gt;0,MOD(((Год*12+2)-(YEAR(Оборудование!R53)*12+MONTH(Оборудование!R53))),MAX(1,N(Оборудование!P53)))=0),"К",IF(AND(N(Оборудование!M53)&gt;0,ISNUMBER(Оборудование!O53),((Год*12+2)-(YEAR(Оборудование!O53)*12+MONTH(Оборудование!O53)))&gt;0,MOD(((Год*12+2)-(YEAR(Оборудование!O53)*12+MONTH(Оборудование!O53))),MAX(1,N(Оборудование!M53)))=0),"Т",IF(AND(N(Оборудование!J53)&gt;0,ISNUMBER(Оборудование!L53),((Год*12+2)-(YEAR(Оборудование!L53)*12+MONTH(Оборудование!L53)))&gt;0,MOD(((Год*12+2)-(YEAR(Оборудование!L53)*12+MONTH(Оборудование!L53))),MAX(1,N(Оборудование!J53)))=0),"ТО",""))))</f>
        <v/>
      </c>
      <c r="D53">
        <f>IF(Оборудование!$B53="","",IF(AND(N(Оборудование!P53)&gt;0,ISNUMBER(Оборудование!R53),((Год*12+3)-(YEAR(Оборудование!R53)*12+MONTH(Оборудование!R53)))&gt;0,MOD(((Год*12+3)-(YEAR(Оборудование!R53)*12+MONTH(Оборудование!R53))),MAX(1,N(Оборудование!P53)))=0),"К",IF(AND(N(Оборудование!M53)&gt;0,ISNUMBER(Оборудование!O53),((Год*12+3)-(YEAR(Оборудование!O53)*12+MONTH(Оборудование!O53)))&gt;0,MOD(((Год*12+3)-(YEAR(Оборудование!O53)*12+MONTH(Оборудование!O53))),MAX(1,N(Оборудование!M53)))=0),"Т",IF(AND(N(Оборудование!J53)&gt;0,ISNUMBER(Оборудование!L53),((Год*12+3)-(YEAR(Оборудование!L53)*12+MONTH(Оборудование!L53)))&gt;0,MOD(((Год*12+3)-(YEAR(Оборудование!L53)*12+MONTH(Оборудование!L53))),MAX(1,N(Оборудование!J53)))=0),"ТО",""))))</f>
        <v/>
      </c>
      <c r="E53">
        <f>IF(Оборудование!$B53="","",IF(AND(N(Оборудование!P53)&gt;0,ISNUMBER(Оборудование!R53),((Год*12+4)-(YEAR(Оборудование!R53)*12+MONTH(Оборудование!R53)))&gt;0,MOD(((Год*12+4)-(YEAR(Оборудование!R53)*12+MONTH(Оборудование!R53))),MAX(1,N(Оборудование!P53)))=0),"К",IF(AND(N(Оборудование!M53)&gt;0,ISNUMBER(Оборудование!O53),((Год*12+4)-(YEAR(Оборудование!O53)*12+MONTH(Оборудование!O53)))&gt;0,MOD(((Год*12+4)-(YEAR(Оборудование!O53)*12+MONTH(Оборудование!O53))),MAX(1,N(Оборудование!M53)))=0),"Т",IF(AND(N(Оборудование!J53)&gt;0,ISNUMBER(Оборудование!L53),((Год*12+4)-(YEAR(Оборудование!L53)*12+MONTH(Оборудование!L53)))&gt;0,MOD(((Год*12+4)-(YEAR(Оборудование!L53)*12+MONTH(Оборудование!L53))),MAX(1,N(Оборудование!J53)))=0),"ТО",""))))</f>
        <v/>
      </c>
      <c r="F53">
        <f>IF(Оборудование!$B53="","",IF(AND(N(Оборудование!P53)&gt;0,ISNUMBER(Оборудование!R53),((Год*12+5)-(YEAR(Оборудование!R53)*12+MONTH(Оборудование!R53)))&gt;0,MOD(((Год*12+5)-(YEAR(Оборудование!R53)*12+MONTH(Оборудование!R53))),MAX(1,N(Оборудование!P53)))=0),"К",IF(AND(N(Оборудование!M53)&gt;0,ISNUMBER(Оборудование!O53),((Год*12+5)-(YEAR(Оборудование!O53)*12+MONTH(Оборудование!O53)))&gt;0,MOD(((Год*12+5)-(YEAR(Оборудование!O53)*12+MONTH(Оборудование!O53))),MAX(1,N(Оборудование!M53)))=0),"Т",IF(AND(N(Оборудование!J53)&gt;0,ISNUMBER(Оборудование!L53),((Год*12+5)-(YEAR(Оборудование!L53)*12+MONTH(Оборудование!L53)))&gt;0,MOD(((Год*12+5)-(YEAR(Оборудование!L53)*12+MONTH(Оборудование!L53))),MAX(1,N(Оборудование!J53)))=0),"ТО",""))))</f>
        <v/>
      </c>
      <c r="G53">
        <f>IF(Оборудование!$B53="","",IF(AND(N(Оборудование!P53)&gt;0,ISNUMBER(Оборудование!R53),((Год*12+6)-(YEAR(Оборудование!R53)*12+MONTH(Оборудование!R53)))&gt;0,MOD(((Год*12+6)-(YEAR(Оборудование!R53)*12+MONTH(Оборудование!R53))),MAX(1,N(Оборудование!P53)))=0),"К",IF(AND(N(Оборудование!M53)&gt;0,ISNUMBER(Оборудование!O53),((Год*12+6)-(YEAR(Оборудование!O53)*12+MONTH(Оборудование!O53)))&gt;0,MOD(((Год*12+6)-(YEAR(Оборудование!O53)*12+MONTH(Оборудование!O53))),MAX(1,N(Оборудование!M53)))=0),"Т",IF(AND(N(Оборудование!J53)&gt;0,ISNUMBER(Оборудование!L53),((Год*12+6)-(YEAR(Оборудование!L53)*12+MONTH(Оборудование!L53)))&gt;0,MOD(((Год*12+6)-(YEAR(Оборудование!L53)*12+MONTH(Оборудование!L53))),MAX(1,N(Оборудование!J53)))=0),"ТО",""))))</f>
        <v/>
      </c>
      <c r="H53">
        <f>IF(Оборудование!$B53="","",IF(AND(N(Оборудование!P53)&gt;0,ISNUMBER(Оборудование!R53),((Год*12+7)-(YEAR(Оборудование!R53)*12+MONTH(Оборудование!R53)))&gt;0,MOD(((Год*12+7)-(YEAR(Оборудование!R53)*12+MONTH(Оборудование!R53))),MAX(1,N(Оборудование!P53)))=0),"К",IF(AND(N(Оборудование!M53)&gt;0,ISNUMBER(Оборудование!O53),((Год*12+7)-(YEAR(Оборудование!O53)*12+MONTH(Оборудование!O53)))&gt;0,MOD(((Год*12+7)-(YEAR(Оборудование!O53)*12+MONTH(Оборудование!O53))),MAX(1,N(Оборудование!M53)))=0),"Т",IF(AND(N(Оборудование!J53)&gt;0,ISNUMBER(Оборудование!L53),((Год*12+7)-(YEAR(Оборудование!L53)*12+MONTH(Оборудование!L53)))&gt;0,MOD(((Год*12+7)-(YEAR(Оборудование!L53)*12+MONTH(Оборудование!L53))),MAX(1,N(Оборудование!J53)))=0),"ТО",""))))</f>
        <v/>
      </c>
      <c r="I53">
        <f>IF(Оборудование!$B53="","",IF(AND(N(Оборудование!P53)&gt;0,ISNUMBER(Оборудование!R53),((Год*12+8)-(YEAR(Оборудование!R53)*12+MONTH(Оборудование!R53)))&gt;0,MOD(((Год*12+8)-(YEAR(Оборудование!R53)*12+MONTH(Оборудование!R53))),MAX(1,N(Оборудование!P53)))=0),"К",IF(AND(N(Оборудование!M53)&gt;0,ISNUMBER(Оборудование!O53),((Год*12+8)-(YEAR(Оборудование!O53)*12+MONTH(Оборудование!O53)))&gt;0,MOD(((Год*12+8)-(YEAR(Оборудование!O53)*12+MONTH(Оборудование!O53))),MAX(1,N(Оборудование!M53)))=0),"Т",IF(AND(N(Оборудование!J53)&gt;0,ISNUMBER(Оборудование!L53),((Год*12+8)-(YEAR(Оборудование!L53)*12+MONTH(Оборудование!L53)))&gt;0,MOD(((Год*12+8)-(YEAR(Оборудование!L53)*12+MONTH(Оборудование!L53))),MAX(1,N(Оборудование!J53)))=0),"ТО",""))))</f>
        <v/>
      </c>
      <c r="J53">
        <f>IF(Оборудование!$B53="","",IF(AND(N(Оборудование!P53)&gt;0,ISNUMBER(Оборудование!R53),((Год*12+9)-(YEAR(Оборудование!R53)*12+MONTH(Оборудование!R53)))&gt;0,MOD(((Год*12+9)-(YEAR(Оборудование!R53)*12+MONTH(Оборудование!R53))),MAX(1,N(Оборудование!P53)))=0),"К",IF(AND(N(Оборудование!M53)&gt;0,ISNUMBER(Оборудование!O53),((Год*12+9)-(YEAR(Оборудование!O53)*12+MONTH(Оборудование!O53)))&gt;0,MOD(((Год*12+9)-(YEAR(Оборудование!O53)*12+MONTH(Оборудование!O53))),MAX(1,N(Оборудование!M53)))=0),"Т",IF(AND(N(Оборудование!J53)&gt;0,ISNUMBER(Оборудование!L53),((Год*12+9)-(YEAR(Оборудование!L53)*12+MONTH(Оборудование!L53)))&gt;0,MOD(((Год*12+9)-(YEAR(Оборудование!L53)*12+MONTH(Оборудование!L53))),MAX(1,N(Оборудование!J53)))=0),"ТО",""))))</f>
        <v/>
      </c>
      <c r="K53">
        <f>IF(Оборудование!$B53="","",IF(AND(N(Оборудование!P53)&gt;0,ISNUMBER(Оборудование!R53),((Год*12+10)-(YEAR(Оборудование!R53)*12+MONTH(Оборудование!R53)))&gt;0,MOD(((Год*12+10)-(YEAR(Оборудование!R53)*12+MONTH(Оборудование!R53))),MAX(1,N(Оборудование!P53)))=0),"К",IF(AND(N(Оборудование!M53)&gt;0,ISNUMBER(Оборудование!O53),((Год*12+10)-(YEAR(Оборудование!O53)*12+MONTH(Оборудование!O53)))&gt;0,MOD(((Год*12+10)-(YEAR(Оборудование!O53)*12+MONTH(Оборудование!O53))),MAX(1,N(Оборудование!M53)))=0),"Т",IF(AND(N(Оборудование!J53)&gt;0,ISNUMBER(Оборудование!L53),((Год*12+10)-(YEAR(Оборудование!L53)*12+MONTH(Оборудование!L53)))&gt;0,MOD(((Год*12+10)-(YEAR(Оборудование!L53)*12+MONTH(Оборудование!L53))),MAX(1,N(Оборудование!J53)))=0),"ТО",""))))</f>
        <v/>
      </c>
      <c r="L53">
        <f>IF(Оборудование!$B53="","",IF(AND(N(Оборудование!P53)&gt;0,ISNUMBER(Оборудование!R53),((Год*12+11)-(YEAR(Оборудование!R53)*12+MONTH(Оборудование!R53)))&gt;0,MOD(((Год*12+11)-(YEAR(Оборудование!R53)*12+MONTH(Оборудование!R53))),MAX(1,N(Оборудование!P53)))=0),"К",IF(AND(N(Оборудование!M53)&gt;0,ISNUMBER(Оборудование!O53),((Год*12+11)-(YEAR(Оборудование!O53)*12+MONTH(Оборудование!O53)))&gt;0,MOD(((Год*12+11)-(YEAR(Оборудование!O53)*12+MONTH(Оборудование!O53))),MAX(1,N(Оборудование!M53)))=0),"Т",IF(AND(N(Оборудование!J53)&gt;0,ISNUMBER(Оборудование!L53),((Год*12+11)-(YEAR(Оборудование!L53)*12+MONTH(Оборудование!L53)))&gt;0,MOD(((Год*12+11)-(YEAR(Оборудование!L53)*12+MONTH(Оборудование!L53))),MAX(1,N(Оборудование!J53)))=0),"ТО",""))))</f>
        <v/>
      </c>
      <c r="M53">
        <f>IF(Оборудование!$B53="","",IF(AND(N(Оборудование!P53)&gt;0,ISNUMBER(Оборудование!R53),((Год*12+12)-(YEAR(Оборудование!R53)*12+MONTH(Оборудование!R53)))&gt;0,MOD(((Год*12+12)-(YEAR(Оборудование!R53)*12+MONTH(Оборудование!R53))),MAX(1,N(Оборудование!P53)))=0),"К",IF(AND(N(Оборудование!M53)&gt;0,ISNUMBER(Оборудование!O53),((Год*12+12)-(YEAR(Оборудование!O53)*12+MONTH(Оборудование!O53)))&gt;0,MOD(((Год*12+12)-(YEAR(Оборудование!O53)*12+MONTH(Оборудование!O53))),MAX(1,N(Оборудование!M53)))=0),"Т",IF(AND(N(Оборудование!J53)&gt;0,ISNUMBER(Оборудование!L53),((Год*12+12)-(YEAR(Оборудование!L53)*12+MONTH(Оборудование!L53)))&gt;0,MOD(((Год*12+12)-(YEAR(Оборудование!L53)*12+MONTH(Оборудование!L53))),MAX(1,N(Оборудование!J53)))=0),"ТО",""))))</f>
        <v/>
      </c>
      <c r="O53">
        <f>IF(B53="",0,IF(B53="К",N(Оборудование!$Q53),IF(B53="Т",N(Оборудование!$N53),N(Оборудование!$K53))))</f>
        <v/>
      </c>
      <c r="P53">
        <f>IF(C53="",0,IF(C53="К",N(Оборудование!$Q53),IF(C53="Т",N(Оборудование!$N53),N(Оборудование!$K53))))</f>
        <v/>
      </c>
      <c r="Q53">
        <f>IF(D53="",0,IF(D53="К",N(Оборудование!$Q53),IF(D53="Т",N(Оборудование!$N53),N(Оборудование!$K53))))</f>
        <v/>
      </c>
      <c r="R53">
        <f>IF(E53="",0,IF(E53="К",N(Оборудование!$Q53),IF(E53="Т",N(Оборудование!$N53),N(Оборудование!$K53))))</f>
        <v/>
      </c>
      <c r="S53">
        <f>IF(F53="",0,IF(F53="К",N(Оборудование!$Q53),IF(F53="Т",N(Оборудование!$N53),N(Оборудование!$K53))))</f>
        <v/>
      </c>
      <c r="T53">
        <f>IF(G53="",0,IF(G53="К",N(Оборудование!$Q53),IF(G53="Т",N(Оборудование!$N53),N(Оборудование!$K53))))</f>
        <v/>
      </c>
      <c r="U53">
        <f>IF(H53="",0,IF(H53="К",N(Оборудование!$Q53),IF(H53="Т",N(Оборудование!$N53),N(Оборудование!$K53))))</f>
        <v/>
      </c>
      <c r="V53">
        <f>IF(I53="",0,IF(I53="К",N(Оборудование!$Q53),IF(I53="Т",N(Оборудование!$N53),N(Оборудование!$K53))))</f>
        <v/>
      </c>
      <c r="W53">
        <f>IF(J53="",0,IF(J53="К",N(Оборудование!$Q53),IF(J53="Т",N(Оборудование!$N53),N(Оборудование!$K53))))</f>
        <v/>
      </c>
      <c r="X53">
        <f>IF(K53="",0,IF(K53="К",N(Оборудование!$Q53),IF(K53="Т",N(Оборудование!$N53),N(Оборудование!$K53))))</f>
        <v/>
      </c>
      <c r="Y53">
        <f>IF(L53="",0,IF(L53="К",N(Оборудование!$Q53),IF(L53="Т",N(Оборудование!$N53),N(Оборудование!$K53))))</f>
        <v/>
      </c>
      <c r="Z53">
        <f>IF(M53="",0,IF(M53="К",N(Оборудование!$Q53),IF(M53="Т",N(Оборудование!$N53),N(Оборудование!$K53))))</f>
        <v/>
      </c>
      <c r="AB53">
        <f>IF(B53="","",IF(COUNTIF('Журнал выполнения'!$H$6:$H$405,$A53&amp;"|"&amp;TEXT(DATE(Год,1,1),"YYYYMM"))&gt;0,"В",IF(EOMONTH(DATE(Год,1,1),0)&lt;ОтчДата,"Х","П")))</f>
        <v/>
      </c>
      <c r="AC53">
        <f>IF(C53="","",IF(COUNTIF('Журнал выполнения'!$H$6:$H$405,$A53&amp;"|"&amp;TEXT(DATE(Год,2,1),"YYYYMM"))&gt;0,"В",IF(EOMONTH(DATE(Год,2,1),0)&lt;ОтчДата,"Х","П")))</f>
        <v/>
      </c>
      <c r="AD53">
        <f>IF(D53="","",IF(COUNTIF('Журнал выполнения'!$H$6:$H$405,$A53&amp;"|"&amp;TEXT(DATE(Год,3,1),"YYYYMM"))&gt;0,"В",IF(EOMONTH(DATE(Год,3,1),0)&lt;ОтчДата,"Х","П")))</f>
        <v/>
      </c>
      <c r="AE53">
        <f>IF(E53="","",IF(COUNTIF('Журнал выполнения'!$H$6:$H$405,$A53&amp;"|"&amp;TEXT(DATE(Год,4,1),"YYYYMM"))&gt;0,"В",IF(EOMONTH(DATE(Год,4,1),0)&lt;ОтчДата,"Х","П")))</f>
        <v/>
      </c>
      <c r="AF53">
        <f>IF(F53="","",IF(COUNTIF('Журнал выполнения'!$H$6:$H$405,$A53&amp;"|"&amp;TEXT(DATE(Год,5,1),"YYYYMM"))&gt;0,"В",IF(EOMONTH(DATE(Год,5,1),0)&lt;ОтчДата,"Х","П")))</f>
        <v/>
      </c>
      <c r="AG53">
        <f>IF(G53="","",IF(COUNTIF('Журнал выполнения'!$H$6:$H$405,$A53&amp;"|"&amp;TEXT(DATE(Год,6,1),"YYYYMM"))&gt;0,"В",IF(EOMONTH(DATE(Год,6,1),0)&lt;ОтчДата,"Х","П")))</f>
        <v/>
      </c>
      <c r="AH53">
        <f>IF(H53="","",IF(COUNTIF('Журнал выполнения'!$H$6:$H$405,$A53&amp;"|"&amp;TEXT(DATE(Год,7,1),"YYYYMM"))&gt;0,"В",IF(EOMONTH(DATE(Год,7,1),0)&lt;ОтчДата,"Х","П")))</f>
        <v/>
      </c>
      <c r="AI53">
        <f>IF(I53="","",IF(COUNTIF('Журнал выполнения'!$H$6:$H$405,$A53&amp;"|"&amp;TEXT(DATE(Год,8,1),"YYYYMM"))&gt;0,"В",IF(EOMONTH(DATE(Год,8,1),0)&lt;ОтчДата,"Х","П")))</f>
        <v/>
      </c>
      <c r="AJ53">
        <f>IF(J53="","",IF(COUNTIF('Журнал выполнения'!$H$6:$H$405,$A53&amp;"|"&amp;TEXT(DATE(Год,9,1),"YYYYMM"))&gt;0,"В",IF(EOMONTH(DATE(Год,9,1),0)&lt;ОтчДата,"Х","П")))</f>
        <v/>
      </c>
      <c r="AK53">
        <f>IF(K53="","",IF(COUNTIF('Журнал выполнения'!$H$6:$H$405,$A53&amp;"|"&amp;TEXT(DATE(Год,10,1),"YYYYMM"))&gt;0,"В",IF(EOMONTH(DATE(Год,10,1),0)&lt;ОтчДата,"Х","П")))</f>
        <v/>
      </c>
      <c r="AL53">
        <f>IF(L53="","",IF(COUNTIF('Журнал выполнения'!$H$6:$H$405,$A53&amp;"|"&amp;TEXT(DATE(Год,11,1),"YYYYMM"))&gt;0,"В",IF(EOMONTH(DATE(Год,11,1),0)&lt;ОтчДата,"Х","П")))</f>
        <v/>
      </c>
      <c r="AM53">
        <f>IF(M53="","",IF(COUNTIF('Журнал выполнения'!$H$6:$H$405,$A53&amp;"|"&amp;TEXT(DATE(Год,12,1),"YYYYMM"))&gt;0,"В",IF(EOMONTH(DATE(Год,12,1),0)&lt;ОтчДата,"Х","П")))</f>
        <v/>
      </c>
    </row>
    <row r="54">
      <c r="A54">
        <f>Оборудование!A54</f>
        <v/>
      </c>
      <c r="B54">
        <f>IF(Оборудование!$B54="","",IF(AND(N(Оборудование!P54)&gt;0,ISNUMBER(Оборудование!R54),((Год*12+1)-(YEAR(Оборудование!R54)*12+MONTH(Оборудование!R54)))&gt;0,MOD(((Год*12+1)-(YEAR(Оборудование!R54)*12+MONTH(Оборудование!R54))),MAX(1,N(Оборудование!P54)))=0),"К",IF(AND(N(Оборудование!M54)&gt;0,ISNUMBER(Оборудование!O54),((Год*12+1)-(YEAR(Оборудование!O54)*12+MONTH(Оборудование!O54)))&gt;0,MOD(((Год*12+1)-(YEAR(Оборудование!O54)*12+MONTH(Оборудование!O54))),MAX(1,N(Оборудование!M54)))=0),"Т",IF(AND(N(Оборудование!J54)&gt;0,ISNUMBER(Оборудование!L54),((Год*12+1)-(YEAR(Оборудование!L54)*12+MONTH(Оборудование!L54)))&gt;0,MOD(((Год*12+1)-(YEAR(Оборудование!L54)*12+MONTH(Оборудование!L54))),MAX(1,N(Оборудование!J54)))=0),"ТО",""))))</f>
        <v/>
      </c>
      <c r="C54">
        <f>IF(Оборудование!$B54="","",IF(AND(N(Оборудование!P54)&gt;0,ISNUMBER(Оборудование!R54),((Год*12+2)-(YEAR(Оборудование!R54)*12+MONTH(Оборудование!R54)))&gt;0,MOD(((Год*12+2)-(YEAR(Оборудование!R54)*12+MONTH(Оборудование!R54))),MAX(1,N(Оборудование!P54)))=0),"К",IF(AND(N(Оборудование!M54)&gt;0,ISNUMBER(Оборудование!O54),((Год*12+2)-(YEAR(Оборудование!O54)*12+MONTH(Оборудование!O54)))&gt;0,MOD(((Год*12+2)-(YEAR(Оборудование!O54)*12+MONTH(Оборудование!O54))),MAX(1,N(Оборудование!M54)))=0),"Т",IF(AND(N(Оборудование!J54)&gt;0,ISNUMBER(Оборудование!L54),((Год*12+2)-(YEAR(Оборудование!L54)*12+MONTH(Оборудование!L54)))&gt;0,MOD(((Год*12+2)-(YEAR(Оборудование!L54)*12+MONTH(Оборудование!L54))),MAX(1,N(Оборудование!J54)))=0),"ТО",""))))</f>
        <v/>
      </c>
      <c r="D54">
        <f>IF(Оборудование!$B54="","",IF(AND(N(Оборудование!P54)&gt;0,ISNUMBER(Оборудование!R54),((Год*12+3)-(YEAR(Оборудование!R54)*12+MONTH(Оборудование!R54)))&gt;0,MOD(((Год*12+3)-(YEAR(Оборудование!R54)*12+MONTH(Оборудование!R54))),MAX(1,N(Оборудование!P54)))=0),"К",IF(AND(N(Оборудование!M54)&gt;0,ISNUMBER(Оборудование!O54),((Год*12+3)-(YEAR(Оборудование!O54)*12+MONTH(Оборудование!O54)))&gt;0,MOD(((Год*12+3)-(YEAR(Оборудование!O54)*12+MONTH(Оборудование!O54))),MAX(1,N(Оборудование!M54)))=0),"Т",IF(AND(N(Оборудование!J54)&gt;0,ISNUMBER(Оборудование!L54),((Год*12+3)-(YEAR(Оборудование!L54)*12+MONTH(Оборудование!L54)))&gt;0,MOD(((Год*12+3)-(YEAR(Оборудование!L54)*12+MONTH(Оборудование!L54))),MAX(1,N(Оборудование!J54)))=0),"ТО",""))))</f>
        <v/>
      </c>
      <c r="E54">
        <f>IF(Оборудование!$B54="","",IF(AND(N(Оборудование!P54)&gt;0,ISNUMBER(Оборудование!R54),((Год*12+4)-(YEAR(Оборудование!R54)*12+MONTH(Оборудование!R54)))&gt;0,MOD(((Год*12+4)-(YEAR(Оборудование!R54)*12+MONTH(Оборудование!R54))),MAX(1,N(Оборудование!P54)))=0),"К",IF(AND(N(Оборудование!M54)&gt;0,ISNUMBER(Оборудование!O54),((Год*12+4)-(YEAR(Оборудование!O54)*12+MONTH(Оборудование!O54)))&gt;0,MOD(((Год*12+4)-(YEAR(Оборудование!O54)*12+MONTH(Оборудование!O54))),MAX(1,N(Оборудование!M54)))=0),"Т",IF(AND(N(Оборудование!J54)&gt;0,ISNUMBER(Оборудование!L54),((Год*12+4)-(YEAR(Оборудование!L54)*12+MONTH(Оборудование!L54)))&gt;0,MOD(((Год*12+4)-(YEAR(Оборудование!L54)*12+MONTH(Оборудование!L54))),MAX(1,N(Оборудование!J54)))=0),"ТО",""))))</f>
        <v/>
      </c>
      <c r="F54">
        <f>IF(Оборудование!$B54="","",IF(AND(N(Оборудование!P54)&gt;0,ISNUMBER(Оборудование!R54),((Год*12+5)-(YEAR(Оборудование!R54)*12+MONTH(Оборудование!R54)))&gt;0,MOD(((Год*12+5)-(YEAR(Оборудование!R54)*12+MONTH(Оборудование!R54))),MAX(1,N(Оборудование!P54)))=0),"К",IF(AND(N(Оборудование!M54)&gt;0,ISNUMBER(Оборудование!O54),((Год*12+5)-(YEAR(Оборудование!O54)*12+MONTH(Оборудование!O54)))&gt;0,MOD(((Год*12+5)-(YEAR(Оборудование!O54)*12+MONTH(Оборудование!O54))),MAX(1,N(Оборудование!M54)))=0),"Т",IF(AND(N(Оборудование!J54)&gt;0,ISNUMBER(Оборудование!L54),((Год*12+5)-(YEAR(Оборудование!L54)*12+MONTH(Оборудование!L54)))&gt;0,MOD(((Год*12+5)-(YEAR(Оборудование!L54)*12+MONTH(Оборудование!L54))),MAX(1,N(Оборудование!J54)))=0),"ТО",""))))</f>
        <v/>
      </c>
      <c r="G54">
        <f>IF(Оборудование!$B54="","",IF(AND(N(Оборудование!P54)&gt;0,ISNUMBER(Оборудование!R54),((Год*12+6)-(YEAR(Оборудование!R54)*12+MONTH(Оборудование!R54)))&gt;0,MOD(((Год*12+6)-(YEAR(Оборудование!R54)*12+MONTH(Оборудование!R54))),MAX(1,N(Оборудование!P54)))=0),"К",IF(AND(N(Оборудование!M54)&gt;0,ISNUMBER(Оборудование!O54),((Год*12+6)-(YEAR(Оборудование!O54)*12+MONTH(Оборудование!O54)))&gt;0,MOD(((Год*12+6)-(YEAR(Оборудование!O54)*12+MONTH(Оборудование!O54))),MAX(1,N(Оборудование!M54)))=0),"Т",IF(AND(N(Оборудование!J54)&gt;0,ISNUMBER(Оборудование!L54),((Год*12+6)-(YEAR(Оборудование!L54)*12+MONTH(Оборудование!L54)))&gt;0,MOD(((Год*12+6)-(YEAR(Оборудование!L54)*12+MONTH(Оборудование!L54))),MAX(1,N(Оборудование!J54)))=0),"ТО",""))))</f>
        <v/>
      </c>
      <c r="H54">
        <f>IF(Оборудование!$B54="","",IF(AND(N(Оборудование!P54)&gt;0,ISNUMBER(Оборудование!R54),((Год*12+7)-(YEAR(Оборудование!R54)*12+MONTH(Оборудование!R54)))&gt;0,MOD(((Год*12+7)-(YEAR(Оборудование!R54)*12+MONTH(Оборудование!R54))),MAX(1,N(Оборудование!P54)))=0),"К",IF(AND(N(Оборудование!M54)&gt;0,ISNUMBER(Оборудование!O54),((Год*12+7)-(YEAR(Оборудование!O54)*12+MONTH(Оборудование!O54)))&gt;0,MOD(((Год*12+7)-(YEAR(Оборудование!O54)*12+MONTH(Оборудование!O54))),MAX(1,N(Оборудование!M54)))=0),"Т",IF(AND(N(Оборудование!J54)&gt;0,ISNUMBER(Оборудование!L54),((Год*12+7)-(YEAR(Оборудование!L54)*12+MONTH(Оборудование!L54)))&gt;0,MOD(((Год*12+7)-(YEAR(Оборудование!L54)*12+MONTH(Оборудование!L54))),MAX(1,N(Оборудование!J54)))=0),"ТО",""))))</f>
        <v/>
      </c>
      <c r="I54">
        <f>IF(Оборудование!$B54="","",IF(AND(N(Оборудование!P54)&gt;0,ISNUMBER(Оборудование!R54),((Год*12+8)-(YEAR(Оборудование!R54)*12+MONTH(Оборудование!R54)))&gt;0,MOD(((Год*12+8)-(YEAR(Оборудование!R54)*12+MONTH(Оборудование!R54))),MAX(1,N(Оборудование!P54)))=0),"К",IF(AND(N(Оборудование!M54)&gt;0,ISNUMBER(Оборудование!O54),((Год*12+8)-(YEAR(Оборудование!O54)*12+MONTH(Оборудование!O54)))&gt;0,MOD(((Год*12+8)-(YEAR(Оборудование!O54)*12+MONTH(Оборудование!O54))),MAX(1,N(Оборудование!M54)))=0),"Т",IF(AND(N(Оборудование!J54)&gt;0,ISNUMBER(Оборудование!L54),((Год*12+8)-(YEAR(Оборудование!L54)*12+MONTH(Оборудование!L54)))&gt;0,MOD(((Год*12+8)-(YEAR(Оборудование!L54)*12+MONTH(Оборудование!L54))),MAX(1,N(Оборудование!J54)))=0),"ТО",""))))</f>
        <v/>
      </c>
      <c r="J54">
        <f>IF(Оборудование!$B54="","",IF(AND(N(Оборудование!P54)&gt;0,ISNUMBER(Оборудование!R54),((Год*12+9)-(YEAR(Оборудование!R54)*12+MONTH(Оборудование!R54)))&gt;0,MOD(((Год*12+9)-(YEAR(Оборудование!R54)*12+MONTH(Оборудование!R54))),MAX(1,N(Оборудование!P54)))=0),"К",IF(AND(N(Оборудование!M54)&gt;0,ISNUMBER(Оборудование!O54),((Год*12+9)-(YEAR(Оборудование!O54)*12+MONTH(Оборудование!O54)))&gt;0,MOD(((Год*12+9)-(YEAR(Оборудование!O54)*12+MONTH(Оборудование!O54))),MAX(1,N(Оборудование!M54)))=0),"Т",IF(AND(N(Оборудование!J54)&gt;0,ISNUMBER(Оборудование!L54),((Год*12+9)-(YEAR(Оборудование!L54)*12+MONTH(Оборудование!L54)))&gt;0,MOD(((Год*12+9)-(YEAR(Оборудование!L54)*12+MONTH(Оборудование!L54))),MAX(1,N(Оборудование!J54)))=0),"ТО",""))))</f>
        <v/>
      </c>
      <c r="K54">
        <f>IF(Оборудование!$B54="","",IF(AND(N(Оборудование!P54)&gt;0,ISNUMBER(Оборудование!R54),((Год*12+10)-(YEAR(Оборудование!R54)*12+MONTH(Оборудование!R54)))&gt;0,MOD(((Год*12+10)-(YEAR(Оборудование!R54)*12+MONTH(Оборудование!R54))),MAX(1,N(Оборудование!P54)))=0),"К",IF(AND(N(Оборудование!M54)&gt;0,ISNUMBER(Оборудование!O54),((Год*12+10)-(YEAR(Оборудование!O54)*12+MONTH(Оборудование!O54)))&gt;0,MOD(((Год*12+10)-(YEAR(Оборудование!O54)*12+MONTH(Оборудование!O54))),MAX(1,N(Оборудование!M54)))=0),"Т",IF(AND(N(Оборудование!J54)&gt;0,ISNUMBER(Оборудование!L54),((Год*12+10)-(YEAR(Оборудование!L54)*12+MONTH(Оборудование!L54)))&gt;0,MOD(((Год*12+10)-(YEAR(Оборудование!L54)*12+MONTH(Оборудование!L54))),MAX(1,N(Оборудование!J54)))=0),"ТО",""))))</f>
        <v/>
      </c>
      <c r="L54">
        <f>IF(Оборудование!$B54="","",IF(AND(N(Оборудование!P54)&gt;0,ISNUMBER(Оборудование!R54),((Год*12+11)-(YEAR(Оборудование!R54)*12+MONTH(Оборудование!R54)))&gt;0,MOD(((Год*12+11)-(YEAR(Оборудование!R54)*12+MONTH(Оборудование!R54))),MAX(1,N(Оборудование!P54)))=0),"К",IF(AND(N(Оборудование!M54)&gt;0,ISNUMBER(Оборудование!O54),((Год*12+11)-(YEAR(Оборудование!O54)*12+MONTH(Оборудование!O54)))&gt;0,MOD(((Год*12+11)-(YEAR(Оборудование!O54)*12+MONTH(Оборудование!O54))),MAX(1,N(Оборудование!M54)))=0),"Т",IF(AND(N(Оборудование!J54)&gt;0,ISNUMBER(Оборудование!L54),((Год*12+11)-(YEAR(Оборудование!L54)*12+MONTH(Оборудование!L54)))&gt;0,MOD(((Год*12+11)-(YEAR(Оборудование!L54)*12+MONTH(Оборудование!L54))),MAX(1,N(Оборудование!J54)))=0),"ТО",""))))</f>
        <v/>
      </c>
      <c r="M54">
        <f>IF(Оборудование!$B54="","",IF(AND(N(Оборудование!P54)&gt;0,ISNUMBER(Оборудование!R54),((Год*12+12)-(YEAR(Оборудование!R54)*12+MONTH(Оборудование!R54)))&gt;0,MOD(((Год*12+12)-(YEAR(Оборудование!R54)*12+MONTH(Оборудование!R54))),MAX(1,N(Оборудование!P54)))=0),"К",IF(AND(N(Оборудование!M54)&gt;0,ISNUMBER(Оборудование!O54),((Год*12+12)-(YEAR(Оборудование!O54)*12+MONTH(Оборудование!O54)))&gt;0,MOD(((Год*12+12)-(YEAR(Оборудование!O54)*12+MONTH(Оборудование!O54))),MAX(1,N(Оборудование!M54)))=0),"Т",IF(AND(N(Оборудование!J54)&gt;0,ISNUMBER(Оборудование!L54),((Год*12+12)-(YEAR(Оборудование!L54)*12+MONTH(Оборудование!L54)))&gt;0,MOD(((Год*12+12)-(YEAR(Оборудование!L54)*12+MONTH(Оборудование!L54))),MAX(1,N(Оборудование!J54)))=0),"ТО",""))))</f>
        <v/>
      </c>
      <c r="O54">
        <f>IF(B54="",0,IF(B54="К",N(Оборудование!$Q54),IF(B54="Т",N(Оборудование!$N54),N(Оборудование!$K54))))</f>
        <v/>
      </c>
      <c r="P54">
        <f>IF(C54="",0,IF(C54="К",N(Оборудование!$Q54),IF(C54="Т",N(Оборудование!$N54),N(Оборудование!$K54))))</f>
        <v/>
      </c>
      <c r="Q54">
        <f>IF(D54="",0,IF(D54="К",N(Оборудование!$Q54),IF(D54="Т",N(Оборудование!$N54),N(Оборудование!$K54))))</f>
        <v/>
      </c>
      <c r="R54">
        <f>IF(E54="",0,IF(E54="К",N(Оборудование!$Q54),IF(E54="Т",N(Оборудование!$N54),N(Оборудование!$K54))))</f>
        <v/>
      </c>
      <c r="S54">
        <f>IF(F54="",0,IF(F54="К",N(Оборудование!$Q54),IF(F54="Т",N(Оборудование!$N54),N(Оборудование!$K54))))</f>
        <v/>
      </c>
      <c r="T54">
        <f>IF(G54="",0,IF(G54="К",N(Оборудование!$Q54),IF(G54="Т",N(Оборудование!$N54),N(Оборудование!$K54))))</f>
        <v/>
      </c>
      <c r="U54">
        <f>IF(H54="",0,IF(H54="К",N(Оборудование!$Q54),IF(H54="Т",N(Оборудование!$N54),N(Оборудование!$K54))))</f>
        <v/>
      </c>
      <c r="V54">
        <f>IF(I54="",0,IF(I54="К",N(Оборудование!$Q54),IF(I54="Т",N(Оборудование!$N54),N(Оборудование!$K54))))</f>
        <v/>
      </c>
      <c r="W54">
        <f>IF(J54="",0,IF(J54="К",N(Оборудование!$Q54),IF(J54="Т",N(Оборудование!$N54),N(Оборудование!$K54))))</f>
        <v/>
      </c>
      <c r="X54">
        <f>IF(K54="",0,IF(K54="К",N(Оборудование!$Q54),IF(K54="Т",N(Оборудование!$N54),N(Оборудование!$K54))))</f>
        <v/>
      </c>
      <c r="Y54">
        <f>IF(L54="",0,IF(L54="К",N(Оборудование!$Q54),IF(L54="Т",N(Оборудование!$N54),N(Оборудование!$K54))))</f>
        <v/>
      </c>
      <c r="Z54">
        <f>IF(M54="",0,IF(M54="К",N(Оборудование!$Q54),IF(M54="Т",N(Оборудование!$N54),N(Оборудование!$K54))))</f>
        <v/>
      </c>
      <c r="AB54">
        <f>IF(B54="","",IF(COUNTIF('Журнал выполнения'!$H$6:$H$405,$A54&amp;"|"&amp;TEXT(DATE(Год,1,1),"YYYYMM"))&gt;0,"В",IF(EOMONTH(DATE(Год,1,1),0)&lt;ОтчДата,"Х","П")))</f>
        <v/>
      </c>
      <c r="AC54">
        <f>IF(C54="","",IF(COUNTIF('Журнал выполнения'!$H$6:$H$405,$A54&amp;"|"&amp;TEXT(DATE(Год,2,1),"YYYYMM"))&gt;0,"В",IF(EOMONTH(DATE(Год,2,1),0)&lt;ОтчДата,"Х","П")))</f>
        <v/>
      </c>
      <c r="AD54">
        <f>IF(D54="","",IF(COUNTIF('Журнал выполнения'!$H$6:$H$405,$A54&amp;"|"&amp;TEXT(DATE(Год,3,1),"YYYYMM"))&gt;0,"В",IF(EOMONTH(DATE(Год,3,1),0)&lt;ОтчДата,"Х","П")))</f>
        <v/>
      </c>
      <c r="AE54">
        <f>IF(E54="","",IF(COUNTIF('Журнал выполнения'!$H$6:$H$405,$A54&amp;"|"&amp;TEXT(DATE(Год,4,1),"YYYYMM"))&gt;0,"В",IF(EOMONTH(DATE(Год,4,1),0)&lt;ОтчДата,"Х","П")))</f>
        <v/>
      </c>
      <c r="AF54">
        <f>IF(F54="","",IF(COUNTIF('Журнал выполнения'!$H$6:$H$405,$A54&amp;"|"&amp;TEXT(DATE(Год,5,1),"YYYYMM"))&gt;0,"В",IF(EOMONTH(DATE(Год,5,1),0)&lt;ОтчДата,"Х","П")))</f>
        <v/>
      </c>
      <c r="AG54">
        <f>IF(G54="","",IF(COUNTIF('Журнал выполнения'!$H$6:$H$405,$A54&amp;"|"&amp;TEXT(DATE(Год,6,1),"YYYYMM"))&gt;0,"В",IF(EOMONTH(DATE(Год,6,1),0)&lt;ОтчДата,"Х","П")))</f>
        <v/>
      </c>
      <c r="AH54">
        <f>IF(H54="","",IF(COUNTIF('Журнал выполнения'!$H$6:$H$405,$A54&amp;"|"&amp;TEXT(DATE(Год,7,1),"YYYYMM"))&gt;0,"В",IF(EOMONTH(DATE(Год,7,1),0)&lt;ОтчДата,"Х","П")))</f>
        <v/>
      </c>
      <c r="AI54">
        <f>IF(I54="","",IF(COUNTIF('Журнал выполнения'!$H$6:$H$405,$A54&amp;"|"&amp;TEXT(DATE(Год,8,1),"YYYYMM"))&gt;0,"В",IF(EOMONTH(DATE(Год,8,1),0)&lt;ОтчДата,"Х","П")))</f>
        <v/>
      </c>
      <c r="AJ54">
        <f>IF(J54="","",IF(COUNTIF('Журнал выполнения'!$H$6:$H$405,$A54&amp;"|"&amp;TEXT(DATE(Год,9,1),"YYYYMM"))&gt;0,"В",IF(EOMONTH(DATE(Год,9,1),0)&lt;ОтчДата,"Х","П")))</f>
        <v/>
      </c>
      <c r="AK54">
        <f>IF(K54="","",IF(COUNTIF('Журнал выполнения'!$H$6:$H$405,$A54&amp;"|"&amp;TEXT(DATE(Год,10,1),"YYYYMM"))&gt;0,"В",IF(EOMONTH(DATE(Год,10,1),0)&lt;ОтчДата,"Х","П")))</f>
        <v/>
      </c>
      <c r="AL54">
        <f>IF(L54="","",IF(COUNTIF('Журнал выполнения'!$H$6:$H$405,$A54&amp;"|"&amp;TEXT(DATE(Год,11,1),"YYYYMM"))&gt;0,"В",IF(EOMONTH(DATE(Год,11,1),0)&lt;ОтчДата,"Х","П")))</f>
        <v/>
      </c>
      <c r="AM54">
        <f>IF(M54="","",IF(COUNTIF('Журнал выполнения'!$H$6:$H$405,$A54&amp;"|"&amp;TEXT(DATE(Год,12,1),"YYYYMM"))&gt;0,"В",IF(EOMONTH(DATE(Год,12,1),0)&lt;ОтчДата,"Х","П")))</f>
        <v/>
      </c>
    </row>
    <row r="55">
      <c r="A55">
        <f>Оборудование!A55</f>
        <v/>
      </c>
      <c r="B55">
        <f>IF(Оборудование!$B55="","",IF(AND(N(Оборудование!P55)&gt;0,ISNUMBER(Оборудование!R55),((Год*12+1)-(YEAR(Оборудование!R55)*12+MONTH(Оборудование!R55)))&gt;0,MOD(((Год*12+1)-(YEAR(Оборудование!R55)*12+MONTH(Оборудование!R55))),MAX(1,N(Оборудование!P55)))=0),"К",IF(AND(N(Оборудование!M55)&gt;0,ISNUMBER(Оборудование!O55),((Год*12+1)-(YEAR(Оборудование!O55)*12+MONTH(Оборудование!O55)))&gt;0,MOD(((Год*12+1)-(YEAR(Оборудование!O55)*12+MONTH(Оборудование!O55))),MAX(1,N(Оборудование!M55)))=0),"Т",IF(AND(N(Оборудование!J55)&gt;0,ISNUMBER(Оборудование!L55),((Год*12+1)-(YEAR(Оборудование!L55)*12+MONTH(Оборудование!L55)))&gt;0,MOD(((Год*12+1)-(YEAR(Оборудование!L55)*12+MONTH(Оборудование!L55))),MAX(1,N(Оборудование!J55)))=0),"ТО",""))))</f>
        <v/>
      </c>
      <c r="C55">
        <f>IF(Оборудование!$B55="","",IF(AND(N(Оборудование!P55)&gt;0,ISNUMBER(Оборудование!R55),((Год*12+2)-(YEAR(Оборудование!R55)*12+MONTH(Оборудование!R55)))&gt;0,MOD(((Год*12+2)-(YEAR(Оборудование!R55)*12+MONTH(Оборудование!R55))),MAX(1,N(Оборудование!P55)))=0),"К",IF(AND(N(Оборудование!M55)&gt;0,ISNUMBER(Оборудование!O55),((Год*12+2)-(YEAR(Оборудование!O55)*12+MONTH(Оборудование!O55)))&gt;0,MOD(((Год*12+2)-(YEAR(Оборудование!O55)*12+MONTH(Оборудование!O55))),MAX(1,N(Оборудование!M55)))=0),"Т",IF(AND(N(Оборудование!J55)&gt;0,ISNUMBER(Оборудование!L55),((Год*12+2)-(YEAR(Оборудование!L55)*12+MONTH(Оборудование!L55)))&gt;0,MOD(((Год*12+2)-(YEAR(Оборудование!L55)*12+MONTH(Оборудование!L55))),MAX(1,N(Оборудование!J55)))=0),"ТО",""))))</f>
        <v/>
      </c>
      <c r="D55">
        <f>IF(Оборудование!$B55="","",IF(AND(N(Оборудование!P55)&gt;0,ISNUMBER(Оборудование!R55),((Год*12+3)-(YEAR(Оборудование!R55)*12+MONTH(Оборудование!R55)))&gt;0,MOD(((Год*12+3)-(YEAR(Оборудование!R55)*12+MONTH(Оборудование!R55))),MAX(1,N(Оборудование!P55)))=0),"К",IF(AND(N(Оборудование!M55)&gt;0,ISNUMBER(Оборудование!O55),((Год*12+3)-(YEAR(Оборудование!O55)*12+MONTH(Оборудование!O55)))&gt;0,MOD(((Год*12+3)-(YEAR(Оборудование!O55)*12+MONTH(Оборудование!O55))),MAX(1,N(Оборудование!M55)))=0),"Т",IF(AND(N(Оборудование!J55)&gt;0,ISNUMBER(Оборудование!L55),((Год*12+3)-(YEAR(Оборудование!L55)*12+MONTH(Оборудование!L55)))&gt;0,MOD(((Год*12+3)-(YEAR(Оборудование!L55)*12+MONTH(Оборудование!L55))),MAX(1,N(Оборудование!J55)))=0),"ТО",""))))</f>
        <v/>
      </c>
      <c r="E55">
        <f>IF(Оборудование!$B55="","",IF(AND(N(Оборудование!P55)&gt;0,ISNUMBER(Оборудование!R55),((Год*12+4)-(YEAR(Оборудование!R55)*12+MONTH(Оборудование!R55)))&gt;0,MOD(((Год*12+4)-(YEAR(Оборудование!R55)*12+MONTH(Оборудование!R55))),MAX(1,N(Оборудование!P55)))=0),"К",IF(AND(N(Оборудование!M55)&gt;0,ISNUMBER(Оборудование!O55),((Год*12+4)-(YEAR(Оборудование!O55)*12+MONTH(Оборудование!O55)))&gt;0,MOD(((Год*12+4)-(YEAR(Оборудование!O55)*12+MONTH(Оборудование!O55))),MAX(1,N(Оборудование!M55)))=0),"Т",IF(AND(N(Оборудование!J55)&gt;0,ISNUMBER(Оборудование!L55),((Год*12+4)-(YEAR(Оборудование!L55)*12+MONTH(Оборудование!L55)))&gt;0,MOD(((Год*12+4)-(YEAR(Оборудование!L55)*12+MONTH(Оборудование!L55))),MAX(1,N(Оборудование!J55)))=0),"ТО",""))))</f>
        <v/>
      </c>
      <c r="F55">
        <f>IF(Оборудование!$B55="","",IF(AND(N(Оборудование!P55)&gt;0,ISNUMBER(Оборудование!R55),((Год*12+5)-(YEAR(Оборудование!R55)*12+MONTH(Оборудование!R55)))&gt;0,MOD(((Год*12+5)-(YEAR(Оборудование!R55)*12+MONTH(Оборудование!R55))),MAX(1,N(Оборудование!P55)))=0),"К",IF(AND(N(Оборудование!M55)&gt;0,ISNUMBER(Оборудование!O55),((Год*12+5)-(YEAR(Оборудование!O55)*12+MONTH(Оборудование!O55)))&gt;0,MOD(((Год*12+5)-(YEAR(Оборудование!O55)*12+MONTH(Оборудование!O55))),MAX(1,N(Оборудование!M55)))=0),"Т",IF(AND(N(Оборудование!J55)&gt;0,ISNUMBER(Оборудование!L55),((Год*12+5)-(YEAR(Оборудование!L55)*12+MONTH(Оборудование!L55)))&gt;0,MOD(((Год*12+5)-(YEAR(Оборудование!L55)*12+MONTH(Оборудование!L55))),MAX(1,N(Оборудование!J55)))=0),"ТО",""))))</f>
        <v/>
      </c>
      <c r="G55">
        <f>IF(Оборудование!$B55="","",IF(AND(N(Оборудование!P55)&gt;0,ISNUMBER(Оборудование!R55),((Год*12+6)-(YEAR(Оборудование!R55)*12+MONTH(Оборудование!R55)))&gt;0,MOD(((Год*12+6)-(YEAR(Оборудование!R55)*12+MONTH(Оборудование!R55))),MAX(1,N(Оборудование!P55)))=0),"К",IF(AND(N(Оборудование!M55)&gt;0,ISNUMBER(Оборудование!O55),((Год*12+6)-(YEAR(Оборудование!O55)*12+MONTH(Оборудование!O55)))&gt;0,MOD(((Год*12+6)-(YEAR(Оборудование!O55)*12+MONTH(Оборудование!O55))),MAX(1,N(Оборудование!M55)))=0),"Т",IF(AND(N(Оборудование!J55)&gt;0,ISNUMBER(Оборудование!L55),((Год*12+6)-(YEAR(Оборудование!L55)*12+MONTH(Оборудование!L55)))&gt;0,MOD(((Год*12+6)-(YEAR(Оборудование!L55)*12+MONTH(Оборудование!L55))),MAX(1,N(Оборудование!J55)))=0),"ТО",""))))</f>
        <v/>
      </c>
      <c r="H55">
        <f>IF(Оборудование!$B55="","",IF(AND(N(Оборудование!P55)&gt;0,ISNUMBER(Оборудование!R55),((Год*12+7)-(YEAR(Оборудование!R55)*12+MONTH(Оборудование!R55)))&gt;0,MOD(((Год*12+7)-(YEAR(Оборудование!R55)*12+MONTH(Оборудование!R55))),MAX(1,N(Оборудование!P55)))=0),"К",IF(AND(N(Оборудование!M55)&gt;0,ISNUMBER(Оборудование!O55),((Год*12+7)-(YEAR(Оборудование!O55)*12+MONTH(Оборудование!O55)))&gt;0,MOD(((Год*12+7)-(YEAR(Оборудование!O55)*12+MONTH(Оборудование!O55))),MAX(1,N(Оборудование!M55)))=0),"Т",IF(AND(N(Оборудование!J55)&gt;0,ISNUMBER(Оборудование!L55),((Год*12+7)-(YEAR(Оборудование!L55)*12+MONTH(Оборудование!L55)))&gt;0,MOD(((Год*12+7)-(YEAR(Оборудование!L55)*12+MONTH(Оборудование!L55))),MAX(1,N(Оборудование!J55)))=0),"ТО",""))))</f>
        <v/>
      </c>
      <c r="I55">
        <f>IF(Оборудование!$B55="","",IF(AND(N(Оборудование!P55)&gt;0,ISNUMBER(Оборудование!R55),((Год*12+8)-(YEAR(Оборудование!R55)*12+MONTH(Оборудование!R55)))&gt;0,MOD(((Год*12+8)-(YEAR(Оборудование!R55)*12+MONTH(Оборудование!R55))),MAX(1,N(Оборудование!P55)))=0),"К",IF(AND(N(Оборудование!M55)&gt;0,ISNUMBER(Оборудование!O55),((Год*12+8)-(YEAR(Оборудование!O55)*12+MONTH(Оборудование!O55)))&gt;0,MOD(((Год*12+8)-(YEAR(Оборудование!O55)*12+MONTH(Оборудование!O55))),MAX(1,N(Оборудование!M55)))=0),"Т",IF(AND(N(Оборудование!J55)&gt;0,ISNUMBER(Оборудование!L55),((Год*12+8)-(YEAR(Оборудование!L55)*12+MONTH(Оборудование!L55)))&gt;0,MOD(((Год*12+8)-(YEAR(Оборудование!L55)*12+MONTH(Оборудование!L55))),MAX(1,N(Оборудование!J55)))=0),"ТО",""))))</f>
        <v/>
      </c>
      <c r="J55">
        <f>IF(Оборудование!$B55="","",IF(AND(N(Оборудование!P55)&gt;0,ISNUMBER(Оборудование!R55),((Год*12+9)-(YEAR(Оборудование!R55)*12+MONTH(Оборудование!R55)))&gt;0,MOD(((Год*12+9)-(YEAR(Оборудование!R55)*12+MONTH(Оборудование!R55))),MAX(1,N(Оборудование!P55)))=0),"К",IF(AND(N(Оборудование!M55)&gt;0,ISNUMBER(Оборудование!O55),((Год*12+9)-(YEAR(Оборудование!O55)*12+MONTH(Оборудование!O55)))&gt;0,MOD(((Год*12+9)-(YEAR(Оборудование!O55)*12+MONTH(Оборудование!O55))),MAX(1,N(Оборудование!M55)))=0),"Т",IF(AND(N(Оборудование!J55)&gt;0,ISNUMBER(Оборудование!L55),((Год*12+9)-(YEAR(Оборудование!L55)*12+MONTH(Оборудование!L55)))&gt;0,MOD(((Год*12+9)-(YEAR(Оборудование!L55)*12+MONTH(Оборудование!L55))),MAX(1,N(Оборудование!J55)))=0),"ТО",""))))</f>
        <v/>
      </c>
      <c r="K55">
        <f>IF(Оборудование!$B55="","",IF(AND(N(Оборудование!P55)&gt;0,ISNUMBER(Оборудование!R55),((Год*12+10)-(YEAR(Оборудование!R55)*12+MONTH(Оборудование!R55)))&gt;0,MOD(((Год*12+10)-(YEAR(Оборудование!R55)*12+MONTH(Оборудование!R55))),MAX(1,N(Оборудование!P55)))=0),"К",IF(AND(N(Оборудование!M55)&gt;0,ISNUMBER(Оборудование!O55),((Год*12+10)-(YEAR(Оборудование!O55)*12+MONTH(Оборудование!O55)))&gt;0,MOD(((Год*12+10)-(YEAR(Оборудование!O55)*12+MONTH(Оборудование!O55))),MAX(1,N(Оборудование!M55)))=0),"Т",IF(AND(N(Оборудование!J55)&gt;0,ISNUMBER(Оборудование!L55),((Год*12+10)-(YEAR(Оборудование!L55)*12+MONTH(Оборудование!L55)))&gt;0,MOD(((Год*12+10)-(YEAR(Оборудование!L55)*12+MONTH(Оборудование!L55))),MAX(1,N(Оборудование!J55)))=0),"ТО",""))))</f>
        <v/>
      </c>
      <c r="L55">
        <f>IF(Оборудование!$B55="","",IF(AND(N(Оборудование!P55)&gt;0,ISNUMBER(Оборудование!R55),((Год*12+11)-(YEAR(Оборудование!R55)*12+MONTH(Оборудование!R55)))&gt;0,MOD(((Год*12+11)-(YEAR(Оборудование!R55)*12+MONTH(Оборудование!R55))),MAX(1,N(Оборудование!P55)))=0),"К",IF(AND(N(Оборудование!M55)&gt;0,ISNUMBER(Оборудование!O55),((Год*12+11)-(YEAR(Оборудование!O55)*12+MONTH(Оборудование!O55)))&gt;0,MOD(((Год*12+11)-(YEAR(Оборудование!O55)*12+MONTH(Оборудование!O55))),MAX(1,N(Оборудование!M55)))=0),"Т",IF(AND(N(Оборудование!J55)&gt;0,ISNUMBER(Оборудование!L55),((Год*12+11)-(YEAR(Оборудование!L55)*12+MONTH(Оборудование!L55)))&gt;0,MOD(((Год*12+11)-(YEAR(Оборудование!L55)*12+MONTH(Оборудование!L55))),MAX(1,N(Оборудование!J55)))=0),"ТО",""))))</f>
        <v/>
      </c>
      <c r="M55">
        <f>IF(Оборудование!$B55="","",IF(AND(N(Оборудование!P55)&gt;0,ISNUMBER(Оборудование!R55),((Год*12+12)-(YEAR(Оборудование!R55)*12+MONTH(Оборудование!R55)))&gt;0,MOD(((Год*12+12)-(YEAR(Оборудование!R55)*12+MONTH(Оборудование!R55))),MAX(1,N(Оборудование!P55)))=0),"К",IF(AND(N(Оборудование!M55)&gt;0,ISNUMBER(Оборудование!O55),((Год*12+12)-(YEAR(Оборудование!O55)*12+MONTH(Оборудование!O55)))&gt;0,MOD(((Год*12+12)-(YEAR(Оборудование!O55)*12+MONTH(Оборудование!O55))),MAX(1,N(Оборудование!M55)))=0),"Т",IF(AND(N(Оборудование!J55)&gt;0,ISNUMBER(Оборудование!L55),((Год*12+12)-(YEAR(Оборудование!L55)*12+MONTH(Оборудование!L55)))&gt;0,MOD(((Год*12+12)-(YEAR(Оборудование!L55)*12+MONTH(Оборудование!L55))),MAX(1,N(Оборудование!J55)))=0),"ТО",""))))</f>
        <v/>
      </c>
      <c r="O55">
        <f>IF(B55="",0,IF(B55="К",N(Оборудование!$Q55),IF(B55="Т",N(Оборудование!$N55),N(Оборудование!$K55))))</f>
        <v/>
      </c>
      <c r="P55">
        <f>IF(C55="",0,IF(C55="К",N(Оборудование!$Q55),IF(C55="Т",N(Оборудование!$N55),N(Оборудование!$K55))))</f>
        <v/>
      </c>
      <c r="Q55">
        <f>IF(D55="",0,IF(D55="К",N(Оборудование!$Q55),IF(D55="Т",N(Оборудование!$N55),N(Оборудование!$K55))))</f>
        <v/>
      </c>
      <c r="R55">
        <f>IF(E55="",0,IF(E55="К",N(Оборудование!$Q55),IF(E55="Т",N(Оборудование!$N55),N(Оборудование!$K55))))</f>
        <v/>
      </c>
      <c r="S55">
        <f>IF(F55="",0,IF(F55="К",N(Оборудование!$Q55),IF(F55="Т",N(Оборудование!$N55),N(Оборудование!$K55))))</f>
        <v/>
      </c>
      <c r="T55">
        <f>IF(G55="",0,IF(G55="К",N(Оборудование!$Q55),IF(G55="Т",N(Оборудование!$N55),N(Оборудование!$K55))))</f>
        <v/>
      </c>
      <c r="U55">
        <f>IF(H55="",0,IF(H55="К",N(Оборудование!$Q55),IF(H55="Т",N(Оборудование!$N55),N(Оборудование!$K55))))</f>
        <v/>
      </c>
      <c r="V55">
        <f>IF(I55="",0,IF(I55="К",N(Оборудование!$Q55),IF(I55="Т",N(Оборудование!$N55),N(Оборудование!$K55))))</f>
        <v/>
      </c>
      <c r="W55">
        <f>IF(J55="",0,IF(J55="К",N(Оборудование!$Q55),IF(J55="Т",N(Оборудование!$N55),N(Оборудование!$K55))))</f>
        <v/>
      </c>
      <c r="X55">
        <f>IF(K55="",0,IF(K55="К",N(Оборудование!$Q55),IF(K55="Т",N(Оборудование!$N55),N(Оборудование!$K55))))</f>
        <v/>
      </c>
      <c r="Y55">
        <f>IF(L55="",0,IF(L55="К",N(Оборудование!$Q55),IF(L55="Т",N(Оборудование!$N55),N(Оборудование!$K55))))</f>
        <v/>
      </c>
      <c r="Z55">
        <f>IF(M55="",0,IF(M55="К",N(Оборудование!$Q55),IF(M55="Т",N(Оборудование!$N55),N(Оборудование!$K55))))</f>
        <v/>
      </c>
      <c r="AB55">
        <f>IF(B55="","",IF(COUNTIF('Журнал выполнения'!$H$6:$H$405,$A55&amp;"|"&amp;TEXT(DATE(Год,1,1),"YYYYMM"))&gt;0,"В",IF(EOMONTH(DATE(Год,1,1),0)&lt;ОтчДата,"Х","П")))</f>
        <v/>
      </c>
      <c r="AC55">
        <f>IF(C55="","",IF(COUNTIF('Журнал выполнения'!$H$6:$H$405,$A55&amp;"|"&amp;TEXT(DATE(Год,2,1),"YYYYMM"))&gt;0,"В",IF(EOMONTH(DATE(Год,2,1),0)&lt;ОтчДата,"Х","П")))</f>
        <v/>
      </c>
      <c r="AD55">
        <f>IF(D55="","",IF(COUNTIF('Журнал выполнения'!$H$6:$H$405,$A55&amp;"|"&amp;TEXT(DATE(Год,3,1),"YYYYMM"))&gt;0,"В",IF(EOMONTH(DATE(Год,3,1),0)&lt;ОтчДата,"Х","П")))</f>
        <v/>
      </c>
      <c r="AE55">
        <f>IF(E55="","",IF(COUNTIF('Журнал выполнения'!$H$6:$H$405,$A55&amp;"|"&amp;TEXT(DATE(Год,4,1),"YYYYMM"))&gt;0,"В",IF(EOMONTH(DATE(Год,4,1),0)&lt;ОтчДата,"Х","П")))</f>
        <v/>
      </c>
      <c r="AF55">
        <f>IF(F55="","",IF(COUNTIF('Журнал выполнения'!$H$6:$H$405,$A55&amp;"|"&amp;TEXT(DATE(Год,5,1),"YYYYMM"))&gt;0,"В",IF(EOMONTH(DATE(Год,5,1),0)&lt;ОтчДата,"Х","П")))</f>
        <v/>
      </c>
      <c r="AG55">
        <f>IF(G55="","",IF(COUNTIF('Журнал выполнения'!$H$6:$H$405,$A55&amp;"|"&amp;TEXT(DATE(Год,6,1),"YYYYMM"))&gt;0,"В",IF(EOMONTH(DATE(Год,6,1),0)&lt;ОтчДата,"Х","П")))</f>
        <v/>
      </c>
      <c r="AH55">
        <f>IF(H55="","",IF(COUNTIF('Журнал выполнения'!$H$6:$H$405,$A55&amp;"|"&amp;TEXT(DATE(Год,7,1),"YYYYMM"))&gt;0,"В",IF(EOMONTH(DATE(Год,7,1),0)&lt;ОтчДата,"Х","П")))</f>
        <v/>
      </c>
      <c r="AI55">
        <f>IF(I55="","",IF(COUNTIF('Журнал выполнения'!$H$6:$H$405,$A55&amp;"|"&amp;TEXT(DATE(Год,8,1),"YYYYMM"))&gt;0,"В",IF(EOMONTH(DATE(Год,8,1),0)&lt;ОтчДата,"Х","П")))</f>
        <v/>
      </c>
      <c r="AJ55">
        <f>IF(J55="","",IF(COUNTIF('Журнал выполнения'!$H$6:$H$405,$A55&amp;"|"&amp;TEXT(DATE(Год,9,1),"YYYYMM"))&gt;0,"В",IF(EOMONTH(DATE(Год,9,1),0)&lt;ОтчДата,"Х","П")))</f>
        <v/>
      </c>
      <c r="AK55">
        <f>IF(K55="","",IF(COUNTIF('Журнал выполнения'!$H$6:$H$405,$A55&amp;"|"&amp;TEXT(DATE(Год,10,1),"YYYYMM"))&gt;0,"В",IF(EOMONTH(DATE(Год,10,1),0)&lt;ОтчДата,"Х","П")))</f>
        <v/>
      </c>
      <c r="AL55">
        <f>IF(L55="","",IF(COUNTIF('Журнал выполнения'!$H$6:$H$405,$A55&amp;"|"&amp;TEXT(DATE(Год,11,1),"YYYYMM"))&gt;0,"В",IF(EOMONTH(DATE(Год,11,1),0)&lt;ОтчДата,"Х","П")))</f>
        <v/>
      </c>
      <c r="AM55">
        <f>IF(M55="","",IF(COUNTIF('Журнал выполнения'!$H$6:$H$405,$A55&amp;"|"&amp;TEXT(DATE(Год,12,1),"YYYYMM"))&gt;0,"В",IF(EOMONTH(DATE(Год,12,1),0)&lt;ОтчДата,"Х","П")))</f>
        <v/>
      </c>
    </row>
    <row r="56">
      <c r="A56">
        <f>Оборудование!A56</f>
        <v/>
      </c>
      <c r="B56">
        <f>IF(Оборудование!$B56="","",IF(AND(N(Оборудование!P56)&gt;0,ISNUMBER(Оборудование!R56),((Год*12+1)-(YEAR(Оборудование!R56)*12+MONTH(Оборудование!R56)))&gt;0,MOD(((Год*12+1)-(YEAR(Оборудование!R56)*12+MONTH(Оборудование!R56))),MAX(1,N(Оборудование!P56)))=0),"К",IF(AND(N(Оборудование!M56)&gt;0,ISNUMBER(Оборудование!O56),((Год*12+1)-(YEAR(Оборудование!O56)*12+MONTH(Оборудование!O56)))&gt;0,MOD(((Год*12+1)-(YEAR(Оборудование!O56)*12+MONTH(Оборудование!O56))),MAX(1,N(Оборудование!M56)))=0),"Т",IF(AND(N(Оборудование!J56)&gt;0,ISNUMBER(Оборудование!L56),((Год*12+1)-(YEAR(Оборудование!L56)*12+MONTH(Оборудование!L56)))&gt;0,MOD(((Год*12+1)-(YEAR(Оборудование!L56)*12+MONTH(Оборудование!L56))),MAX(1,N(Оборудование!J56)))=0),"ТО",""))))</f>
        <v/>
      </c>
      <c r="C56">
        <f>IF(Оборудование!$B56="","",IF(AND(N(Оборудование!P56)&gt;0,ISNUMBER(Оборудование!R56),((Год*12+2)-(YEAR(Оборудование!R56)*12+MONTH(Оборудование!R56)))&gt;0,MOD(((Год*12+2)-(YEAR(Оборудование!R56)*12+MONTH(Оборудование!R56))),MAX(1,N(Оборудование!P56)))=0),"К",IF(AND(N(Оборудование!M56)&gt;0,ISNUMBER(Оборудование!O56),((Год*12+2)-(YEAR(Оборудование!O56)*12+MONTH(Оборудование!O56)))&gt;0,MOD(((Год*12+2)-(YEAR(Оборудование!O56)*12+MONTH(Оборудование!O56))),MAX(1,N(Оборудование!M56)))=0),"Т",IF(AND(N(Оборудование!J56)&gt;0,ISNUMBER(Оборудование!L56),((Год*12+2)-(YEAR(Оборудование!L56)*12+MONTH(Оборудование!L56)))&gt;0,MOD(((Год*12+2)-(YEAR(Оборудование!L56)*12+MONTH(Оборудование!L56))),MAX(1,N(Оборудование!J56)))=0),"ТО",""))))</f>
        <v/>
      </c>
      <c r="D56">
        <f>IF(Оборудование!$B56="","",IF(AND(N(Оборудование!P56)&gt;0,ISNUMBER(Оборудование!R56),((Год*12+3)-(YEAR(Оборудование!R56)*12+MONTH(Оборудование!R56)))&gt;0,MOD(((Год*12+3)-(YEAR(Оборудование!R56)*12+MONTH(Оборудование!R56))),MAX(1,N(Оборудование!P56)))=0),"К",IF(AND(N(Оборудование!M56)&gt;0,ISNUMBER(Оборудование!O56),((Год*12+3)-(YEAR(Оборудование!O56)*12+MONTH(Оборудование!O56)))&gt;0,MOD(((Год*12+3)-(YEAR(Оборудование!O56)*12+MONTH(Оборудование!O56))),MAX(1,N(Оборудование!M56)))=0),"Т",IF(AND(N(Оборудование!J56)&gt;0,ISNUMBER(Оборудование!L56),((Год*12+3)-(YEAR(Оборудование!L56)*12+MONTH(Оборудование!L56)))&gt;0,MOD(((Год*12+3)-(YEAR(Оборудование!L56)*12+MONTH(Оборудование!L56))),MAX(1,N(Оборудование!J56)))=0),"ТО",""))))</f>
        <v/>
      </c>
      <c r="E56">
        <f>IF(Оборудование!$B56="","",IF(AND(N(Оборудование!P56)&gt;0,ISNUMBER(Оборудование!R56),((Год*12+4)-(YEAR(Оборудование!R56)*12+MONTH(Оборудование!R56)))&gt;0,MOD(((Год*12+4)-(YEAR(Оборудование!R56)*12+MONTH(Оборудование!R56))),MAX(1,N(Оборудование!P56)))=0),"К",IF(AND(N(Оборудование!M56)&gt;0,ISNUMBER(Оборудование!O56),((Год*12+4)-(YEAR(Оборудование!O56)*12+MONTH(Оборудование!O56)))&gt;0,MOD(((Год*12+4)-(YEAR(Оборудование!O56)*12+MONTH(Оборудование!O56))),MAX(1,N(Оборудование!M56)))=0),"Т",IF(AND(N(Оборудование!J56)&gt;0,ISNUMBER(Оборудование!L56),((Год*12+4)-(YEAR(Оборудование!L56)*12+MONTH(Оборудование!L56)))&gt;0,MOD(((Год*12+4)-(YEAR(Оборудование!L56)*12+MONTH(Оборудование!L56))),MAX(1,N(Оборудование!J56)))=0),"ТО",""))))</f>
        <v/>
      </c>
      <c r="F56">
        <f>IF(Оборудование!$B56="","",IF(AND(N(Оборудование!P56)&gt;0,ISNUMBER(Оборудование!R56),((Год*12+5)-(YEAR(Оборудование!R56)*12+MONTH(Оборудование!R56)))&gt;0,MOD(((Год*12+5)-(YEAR(Оборудование!R56)*12+MONTH(Оборудование!R56))),MAX(1,N(Оборудование!P56)))=0),"К",IF(AND(N(Оборудование!M56)&gt;0,ISNUMBER(Оборудование!O56),((Год*12+5)-(YEAR(Оборудование!O56)*12+MONTH(Оборудование!O56)))&gt;0,MOD(((Год*12+5)-(YEAR(Оборудование!O56)*12+MONTH(Оборудование!O56))),MAX(1,N(Оборудование!M56)))=0),"Т",IF(AND(N(Оборудование!J56)&gt;0,ISNUMBER(Оборудование!L56),((Год*12+5)-(YEAR(Оборудование!L56)*12+MONTH(Оборудование!L56)))&gt;0,MOD(((Год*12+5)-(YEAR(Оборудование!L56)*12+MONTH(Оборудование!L56))),MAX(1,N(Оборудование!J56)))=0),"ТО",""))))</f>
        <v/>
      </c>
      <c r="G56">
        <f>IF(Оборудование!$B56="","",IF(AND(N(Оборудование!P56)&gt;0,ISNUMBER(Оборудование!R56),((Год*12+6)-(YEAR(Оборудование!R56)*12+MONTH(Оборудование!R56)))&gt;0,MOD(((Год*12+6)-(YEAR(Оборудование!R56)*12+MONTH(Оборудование!R56))),MAX(1,N(Оборудование!P56)))=0),"К",IF(AND(N(Оборудование!M56)&gt;0,ISNUMBER(Оборудование!O56),((Год*12+6)-(YEAR(Оборудование!O56)*12+MONTH(Оборудование!O56)))&gt;0,MOD(((Год*12+6)-(YEAR(Оборудование!O56)*12+MONTH(Оборудование!O56))),MAX(1,N(Оборудование!M56)))=0),"Т",IF(AND(N(Оборудование!J56)&gt;0,ISNUMBER(Оборудование!L56),((Год*12+6)-(YEAR(Оборудование!L56)*12+MONTH(Оборудование!L56)))&gt;0,MOD(((Год*12+6)-(YEAR(Оборудование!L56)*12+MONTH(Оборудование!L56))),MAX(1,N(Оборудование!J56)))=0),"ТО",""))))</f>
        <v/>
      </c>
      <c r="H56">
        <f>IF(Оборудование!$B56="","",IF(AND(N(Оборудование!P56)&gt;0,ISNUMBER(Оборудование!R56),((Год*12+7)-(YEAR(Оборудование!R56)*12+MONTH(Оборудование!R56)))&gt;0,MOD(((Год*12+7)-(YEAR(Оборудование!R56)*12+MONTH(Оборудование!R56))),MAX(1,N(Оборудование!P56)))=0),"К",IF(AND(N(Оборудование!M56)&gt;0,ISNUMBER(Оборудование!O56),((Год*12+7)-(YEAR(Оборудование!O56)*12+MONTH(Оборудование!O56)))&gt;0,MOD(((Год*12+7)-(YEAR(Оборудование!O56)*12+MONTH(Оборудование!O56))),MAX(1,N(Оборудование!M56)))=0),"Т",IF(AND(N(Оборудование!J56)&gt;0,ISNUMBER(Оборудование!L56),((Год*12+7)-(YEAR(Оборудование!L56)*12+MONTH(Оборудование!L56)))&gt;0,MOD(((Год*12+7)-(YEAR(Оборудование!L56)*12+MONTH(Оборудование!L56))),MAX(1,N(Оборудование!J56)))=0),"ТО",""))))</f>
        <v/>
      </c>
      <c r="I56">
        <f>IF(Оборудование!$B56="","",IF(AND(N(Оборудование!P56)&gt;0,ISNUMBER(Оборудование!R56),((Год*12+8)-(YEAR(Оборудование!R56)*12+MONTH(Оборудование!R56)))&gt;0,MOD(((Год*12+8)-(YEAR(Оборудование!R56)*12+MONTH(Оборудование!R56))),MAX(1,N(Оборудование!P56)))=0),"К",IF(AND(N(Оборудование!M56)&gt;0,ISNUMBER(Оборудование!O56),((Год*12+8)-(YEAR(Оборудование!O56)*12+MONTH(Оборудование!O56)))&gt;0,MOD(((Год*12+8)-(YEAR(Оборудование!O56)*12+MONTH(Оборудование!O56))),MAX(1,N(Оборудование!M56)))=0),"Т",IF(AND(N(Оборудование!J56)&gt;0,ISNUMBER(Оборудование!L56),((Год*12+8)-(YEAR(Оборудование!L56)*12+MONTH(Оборудование!L56)))&gt;0,MOD(((Год*12+8)-(YEAR(Оборудование!L56)*12+MONTH(Оборудование!L56))),MAX(1,N(Оборудование!J56)))=0),"ТО",""))))</f>
        <v/>
      </c>
      <c r="J56">
        <f>IF(Оборудование!$B56="","",IF(AND(N(Оборудование!P56)&gt;0,ISNUMBER(Оборудование!R56),((Год*12+9)-(YEAR(Оборудование!R56)*12+MONTH(Оборудование!R56)))&gt;0,MOD(((Год*12+9)-(YEAR(Оборудование!R56)*12+MONTH(Оборудование!R56))),MAX(1,N(Оборудование!P56)))=0),"К",IF(AND(N(Оборудование!M56)&gt;0,ISNUMBER(Оборудование!O56),((Год*12+9)-(YEAR(Оборудование!O56)*12+MONTH(Оборудование!O56)))&gt;0,MOD(((Год*12+9)-(YEAR(Оборудование!O56)*12+MONTH(Оборудование!O56))),MAX(1,N(Оборудование!M56)))=0),"Т",IF(AND(N(Оборудование!J56)&gt;0,ISNUMBER(Оборудование!L56),((Год*12+9)-(YEAR(Оборудование!L56)*12+MONTH(Оборудование!L56)))&gt;0,MOD(((Год*12+9)-(YEAR(Оборудование!L56)*12+MONTH(Оборудование!L56))),MAX(1,N(Оборудование!J56)))=0),"ТО",""))))</f>
        <v/>
      </c>
      <c r="K56">
        <f>IF(Оборудование!$B56="","",IF(AND(N(Оборудование!P56)&gt;0,ISNUMBER(Оборудование!R56),((Год*12+10)-(YEAR(Оборудование!R56)*12+MONTH(Оборудование!R56)))&gt;0,MOD(((Год*12+10)-(YEAR(Оборудование!R56)*12+MONTH(Оборудование!R56))),MAX(1,N(Оборудование!P56)))=0),"К",IF(AND(N(Оборудование!M56)&gt;0,ISNUMBER(Оборудование!O56),((Год*12+10)-(YEAR(Оборудование!O56)*12+MONTH(Оборудование!O56)))&gt;0,MOD(((Год*12+10)-(YEAR(Оборудование!O56)*12+MONTH(Оборудование!O56))),MAX(1,N(Оборудование!M56)))=0),"Т",IF(AND(N(Оборудование!J56)&gt;0,ISNUMBER(Оборудование!L56),((Год*12+10)-(YEAR(Оборудование!L56)*12+MONTH(Оборудование!L56)))&gt;0,MOD(((Год*12+10)-(YEAR(Оборудование!L56)*12+MONTH(Оборудование!L56))),MAX(1,N(Оборудование!J56)))=0),"ТО",""))))</f>
        <v/>
      </c>
      <c r="L56">
        <f>IF(Оборудование!$B56="","",IF(AND(N(Оборудование!P56)&gt;0,ISNUMBER(Оборудование!R56),((Год*12+11)-(YEAR(Оборудование!R56)*12+MONTH(Оборудование!R56)))&gt;0,MOD(((Год*12+11)-(YEAR(Оборудование!R56)*12+MONTH(Оборудование!R56))),MAX(1,N(Оборудование!P56)))=0),"К",IF(AND(N(Оборудование!M56)&gt;0,ISNUMBER(Оборудование!O56),((Год*12+11)-(YEAR(Оборудование!O56)*12+MONTH(Оборудование!O56)))&gt;0,MOD(((Год*12+11)-(YEAR(Оборудование!O56)*12+MONTH(Оборудование!O56))),MAX(1,N(Оборудование!M56)))=0),"Т",IF(AND(N(Оборудование!J56)&gt;0,ISNUMBER(Оборудование!L56),((Год*12+11)-(YEAR(Оборудование!L56)*12+MONTH(Оборудование!L56)))&gt;0,MOD(((Год*12+11)-(YEAR(Оборудование!L56)*12+MONTH(Оборудование!L56))),MAX(1,N(Оборудование!J56)))=0),"ТО",""))))</f>
        <v/>
      </c>
      <c r="M56">
        <f>IF(Оборудование!$B56="","",IF(AND(N(Оборудование!P56)&gt;0,ISNUMBER(Оборудование!R56),((Год*12+12)-(YEAR(Оборудование!R56)*12+MONTH(Оборудование!R56)))&gt;0,MOD(((Год*12+12)-(YEAR(Оборудование!R56)*12+MONTH(Оборудование!R56))),MAX(1,N(Оборудование!P56)))=0),"К",IF(AND(N(Оборудование!M56)&gt;0,ISNUMBER(Оборудование!O56),((Год*12+12)-(YEAR(Оборудование!O56)*12+MONTH(Оборудование!O56)))&gt;0,MOD(((Год*12+12)-(YEAR(Оборудование!O56)*12+MONTH(Оборудование!O56))),MAX(1,N(Оборудование!M56)))=0),"Т",IF(AND(N(Оборудование!J56)&gt;0,ISNUMBER(Оборудование!L56),((Год*12+12)-(YEAR(Оборудование!L56)*12+MONTH(Оборудование!L56)))&gt;0,MOD(((Год*12+12)-(YEAR(Оборудование!L56)*12+MONTH(Оборудование!L56))),MAX(1,N(Оборудование!J56)))=0),"ТО",""))))</f>
        <v/>
      </c>
      <c r="O56">
        <f>IF(B56="",0,IF(B56="К",N(Оборудование!$Q56),IF(B56="Т",N(Оборудование!$N56),N(Оборудование!$K56))))</f>
        <v/>
      </c>
      <c r="P56">
        <f>IF(C56="",0,IF(C56="К",N(Оборудование!$Q56),IF(C56="Т",N(Оборудование!$N56),N(Оборудование!$K56))))</f>
        <v/>
      </c>
      <c r="Q56">
        <f>IF(D56="",0,IF(D56="К",N(Оборудование!$Q56),IF(D56="Т",N(Оборудование!$N56),N(Оборудование!$K56))))</f>
        <v/>
      </c>
      <c r="R56">
        <f>IF(E56="",0,IF(E56="К",N(Оборудование!$Q56),IF(E56="Т",N(Оборудование!$N56),N(Оборудование!$K56))))</f>
        <v/>
      </c>
      <c r="S56">
        <f>IF(F56="",0,IF(F56="К",N(Оборудование!$Q56),IF(F56="Т",N(Оборудование!$N56),N(Оборудование!$K56))))</f>
        <v/>
      </c>
      <c r="T56">
        <f>IF(G56="",0,IF(G56="К",N(Оборудование!$Q56),IF(G56="Т",N(Оборудование!$N56),N(Оборудование!$K56))))</f>
        <v/>
      </c>
      <c r="U56">
        <f>IF(H56="",0,IF(H56="К",N(Оборудование!$Q56),IF(H56="Т",N(Оборудование!$N56),N(Оборудование!$K56))))</f>
        <v/>
      </c>
      <c r="V56">
        <f>IF(I56="",0,IF(I56="К",N(Оборудование!$Q56),IF(I56="Т",N(Оборудование!$N56),N(Оборудование!$K56))))</f>
        <v/>
      </c>
      <c r="W56">
        <f>IF(J56="",0,IF(J56="К",N(Оборудование!$Q56),IF(J56="Т",N(Оборудование!$N56),N(Оборудование!$K56))))</f>
        <v/>
      </c>
      <c r="X56">
        <f>IF(K56="",0,IF(K56="К",N(Оборудование!$Q56),IF(K56="Т",N(Оборудование!$N56),N(Оборудование!$K56))))</f>
        <v/>
      </c>
      <c r="Y56">
        <f>IF(L56="",0,IF(L56="К",N(Оборудование!$Q56),IF(L56="Т",N(Оборудование!$N56),N(Оборудование!$K56))))</f>
        <v/>
      </c>
      <c r="Z56">
        <f>IF(M56="",0,IF(M56="К",N(Оборудование!$Q56),IF(M56="Т",N(Оборудование!$N56),N(Оборудование!$K56))))</f>
        <v/>
      </c>
      <c r="AB56">
        <f>IF(B56="","",IF(COUNTIF('Журнал выполнения'!$H$6:$H$405,$A56&amp;"|"&amp;TEXT(DATE(Год,1,1),"YYYYMM"))&gt;0,"В",IF(EOMONTH(DATE(Год,1,1),0)&lt;ОтчДата,"Х","П")))</f>
        <v/>
      </c>
      <c r="AC56">
        <f>IF(C56="","",IF(COUNTIF('Журнал выполнения'!$H$6:$H$405,$A56&amp;"|"&amp;TEXT(DATE(Год,2,1),"YYYYMM"))&gt;0,"В",IF(EOMONTH(DATE(Год,2,1),0)&lt;ОтчДата,"Х","П")))</f>
        <v/>
      </c>
      <c r="AD56">
        <f>IF(D56="","",IF(COUNTIF('Журнал выполнения'!$H$6:$H$405,$A56&amp;"|"&amp;TEXT(DATE(Год,3,1),"YYYYMM"))&gt;0,"В",IF(EOMONTH(DATE(Год,3,1),0)&lt;ОтчДата,"Х","П")))</f>
        <v/>
      </c>
      <c r="AE56">
        <f>IF(E56="","",IF(COUNTIF('Журнал выполнения'!$H$6:$H$405,$A56&amp;"|"&amp;TEXT(DATE(Год,4,1),"YYYYMM"))&gt;0,"В",IF(EOMONTH(DATE(Год,4,1),0)&lt;ОтчДата,"Х","П")))</f>
        <v/>
      </c>
      <c r="AF56">
        <f>IF(F56="","",IF(COUNTIF('Журнал выполнения'!$H$6:$H$405,$A56&amp;"|"&amp;TEXT(DATE(Год,5,1),"YYYYMM"))&gt;0,"В",IF(EOMONTH(DATE(Год,5,1),0)&lt;ОтчДата,"Х","П")))</f>
        <v/>
      </c>
      <c r="AG56">
        <f>IF(G56="","",IF(COUNTIF('Журнал выполнения'!$H$6:$H$405,$A56&amp;"|"&amp;TEXT(DATE(Год,6,1),"YYYYMM"))&gt;0,"В",IF(EOMONTH(DATE(Год,6,1),0)&lt;ОтчДата,"Х","П")))</f>
        <v/>
      </c>
      <c r="AH56">
        <f>IF(H56="","",IF(COUNTIF('Журнал выполнения'!$H$6:$H$405,$A56&amp;"|"&amp;TEXT(DATE(Год,7,1),"YYYYMM"))&gt;0,"В",IF(EOMONTH(DATE(Год,7,1),0)&lt;ОтчДата,"Х","П")))</f>
        <v/>
      </c>
      <c r="AI56">
        <f>IF(I56="","",IF(COUNTIF('Журнал выполнения'!$H$6:$H$405,$A56&amp;"|"&amp;TEXT(DATE(Год,8,1),"YYYYMM"))&gt;0,"В",IF(EOMONTH(DATE(Год,8,1),0)&lt;ОтчДата,"Х","П")))</f>
        <v/>
      </c>
      <c r="AJ56">
        <f>IF(J56="","",IF(COUNTIF('Журнал выполнения'!$H$6:$H$405,$A56&amp;"|"&amp;TEXT(DATE(Год,9,1),"YYYYMM"))&gt;0,"В",IF(EOMONTH(DATE(Год,9,1),0)&lt;ОтчДата,"Х","П")))</f>
        <v/>
      </c>
      <c r="AK56">
        <f>IF(K56="","",IF(COUNTIF('Журнал выполнения'!$H$6:$H$405,$A56&amp;"|"&amp;TEXT(DATE(Год,10,1),"YYYYMM"))&gt;0,"В",IF(EOMONTH(DATE(Год,10,1),0)&lt;ОтчДата,"Х","П")))</f>
        <v/>
      </c>
      <c r="AL56">
        <f>IF(L56="","",IF(COUNTIF('Журнал выполнения'!$H$6:$H$405,$A56&amp;"|"&amp;TEXT(DATE(Год,11,1),"YYYYMM"))&gt;0,"В",IF(EOMONTH(DATE(Год,11,1),0)&lt;ОтчДата,"Х","П")))</f>
        <v/>
      </c>
      <c r="AM56">
        <f>IF(M56="","",IF(COUNTIF('Журнал выполнения'!$H$6:$H$405,$A56&amp;"|"&amp;TEXT(DATE(Год,12,1),"YYYYMM"))&gt;0,"В",IF(EOMONTH(DATE(Год,12,1),0)&lt;ОтчДата,"Х","П")))</f>
        <v/>
      </c>
    </row>
    <row r="57">
      <c r="A57">
        <f>Оборудование!A57</f>
        <v/>
      </c>
      <c r="B57">
        <f>IF(Оборудование!$B57="","",IF(AND(N(Оборудование!P57)&gt;0,ISNUMBER(Оборудование!R57),((Год*12+1)-(YEAR(Оборудование!R57)*12+MONTH(Оборудование!R57)))&gt;0,MOD(((Год*12+1)-(YEAR(Оборудование!R57)*12+MONTH(Оборудование!R57))),MAX(1,N(Оборудование!P57)))=0),"К",IF(AND(N(Оборудование!M57)&gt;0,ISNUMBER(Оборудование!O57),((Год*12+1)-(YEAR(Оборудование!O57)*12+MONTH(Оборудование!O57)))&gt;0,MOD(((Год*12+1)-(YEAR(Оборудование!O57)*12+MONTH(Оборудование!O57))),MAX(1,N(Оборудование!M57)))=0),"Т",IF(AND(N(Оборудование!J57)&gt;0,ISNUMBER(Оборудование!L57),((Год*12+1)-(YEAR(Оборудование!L57)*12+MONTH(Оборудование!L57)))&gt;0,MOD(((Год*12+1)-(YEAR(Оборудование!L57)*12+MONTH(Оборудование!L57))),MAX(1,N(Оборудование!J57)))=0),"ТО",""))))</f>
        <v/>
      </c>
      <c r="C57">
        <f>IF(Оборудование!$B57="","",IF(AND(N(Оборудование!P57)&gt;0,ISNUMBER(Оборудование!R57),((Год*12+2)-(YEAR(Оборудование!R57)*12+MONTH(Оборудование!R57)))&gt;0,MOD(((Год*12+2)-(YEAR(Оборудование!R57)*12+MONTH(Оборудование!R57))),MAX(1,N(Оборудование!P57)))=0),"К",IF(AND(N(Оборудование!M57)&gt;0,ISNUMBER(Оборудование!O57),((Год*12+2)-(YEAR(Оборудование!O57)*12+MONTH(Оборудование!O57)))&gt;0,MOD(((Год*12+2)-(YEAR(Оборудование!O57)*12+MONTH(Оборудование!O57))),MAX(1,N(Оборудование!M57)))=0),"Т",IF(AND(N(Оборудование!J57)&gt;0,ISNUMBER(Оборудование!L57),((Год*12+2)-(YEAR(Оборудование!L57)*12+MONTH(Оборудование!L57)))&gt;0,MOD(((Год*12+2)-(YEAR(Оборудование!L57)*12+MONTH(Оборудование!L57))),MAX(1,N(Оборудование!J57)))=0),"ТО",""))))</f>
        <v/>
      </c>
      <c r="D57">
        <f>IF(Оборудование!$B57="","",IF(AND(N(Оборудование!P57)&gt;0,ISNUMBER(Оборудование!R57),((Год*12+3)-(YEAR(Оборудование!R57)*12+MONTH(Оборудование!R57)))&gt;0,MOD(((Год*12+3)-(YEAR(Оборудование!R57)*12+MONTH(Оборудование!R57))),MAX(1,N(Оборудование!P57)))=0),"К",IF(AND(N(Оборудование!M57)&gt;0,ISNUMBER(Оборудование!O57),((Год*12+3)-(YEAR(Оборудование!O57)*12+MONTH(Оборудование!O57)))&gt;0,MOD(((Год*12+3)-(YEAR(Оборудование!O57)*12+MONTH(Оборудование!O57))),MAX(1,N(Оборудование!M57)))=0),"Т",IF(AND(N(Оборудование!J57)&gt;0,ISNUMBER(Оборудование!L57),((Год*12+3)-(YEAR(Оборудование!L57)*12+MONTH(Оборудование!L57)))&gt;0,MOD(((Год*12+3)-(YEAR(Оборудование!L57)*12+MONTH(Оборудование!L57))),MAX(1,N(Оборудование!J57)))=0),"ТО",""))))</f>
        <v/>
      </c>
      <c r="E57">
        <f>IF(Оборудование!$B57="","",IF(AND(N(Оборудование!P57)&gt;0,ISNUMBER(Оборудование!R57),((Год*12+4)-(YEAR(Оборудование!R57)*12+MONTH(Оборудование!R57)))&gt;0,MOD(((Год*12+4)-(YEAR(Оборудование!R57)*12+MONTH(Оборудование!R57))),MAX(1,N(Оборудование!P57)))=0),"К",IF(AND(N(Оборудование!M57)&gt;0,ISNUMBER(Оборудование!O57),((Год*12+4)-(YEAR(Оборудование!O57)*12+MONTH(Оборудование!O57)))&gt;0,MOD(((Год*12+4)-(YEAR(Оборудование!O57)*12+MONTH(Оборудование!O57))),MAX(1,N(Оборудование!M57)))=0),"Т",IF(AND(N(Оборудование!J57)&gt;0,ISNUMBER(Оборудование!L57),((Год*12+4)-(YEAR(Оборудование!L57)*12+MONTH(Оборудование!L57)))&gt;0,MOD(((Год*12+4)-(YEAR(Оборудование!L57)*12+MONTH(Оборудование!L57))),MAX(1,N(Оборудование!J57)))=0),"ТО",""))))</f>
        <v/>
      </c>
      <c r="F57">
        <f>IF(Оборудование!$B57="","",IF(AND(N(Оборудование!P57)&gt;0,ISNUMBER(Оборудование!R57),((Год*12+5)-(YEAR(Оборудование!R57)*12+MONTH(Оборудование!R57)))&gt;0,MOD(((Год*12+5)-(YEAR(Оборудование!R57)*12+MONTH(Оборудование!R57))),MAX(1,N(Оборудование!P57)))=0),"К",IF(AND(N(Оборудование!M57)&gt;0,ISNUMBER(Оборудование!O57),((Год*12+5)-(YEAR(Оборудование!O57)*12+MONTH(Оборудование!O57)))&gt;0,MOD(((Год*12+5)-(YEAR(Оборудование!O57)*12+MONTH(Оборудование!O57))),MAX(1,N(Оборудование!M57)))=0),"Т",IF(AND(N(Оборудование!J57)&gt;0,ISNUMBER(Оборудование!L57),((Год*12+5)-(YEAR(Оборудование!L57)*12+MONTH(Оборудование!L57)))&gt;0,MOD(((Год*12+5)-(YEAR(Оборудование!L57)*12+MONTH(Оборудование!L57))),MAX(1,N(Оборудование!J57)))=0),"ТО",""))))</f>
        <v/>
      </c>
      <c r="G57">
        <f>IF(Оборудование!$B57="","",IF(AND(N(Оборудование!P57)&gt;0,ISNUMBER(Оборудование!R57),((Год*12+6)-(YEAR(Оборудование!R57)*12+MONTH(Оборудование!R57)))&gt;0,MOD(((Год*12+6)-(YEAR(Оборудование!R57)*12+MONTH(Оборудование!R57))),MAX(1,N(Оборудование!P57)))=0),"К",IF(AND(N(Оборудование!M57)&gt;0,ISNUMBER(Оборудование!O57),((Год*12+6)-(YEAR(Оборудование!O57)*12+MONTH(Оборудование!O57)))&gt;0,MOD(((Год*12+6)-(YEAR(Оборудование!O57)*12+MONTH(Оборудование!O57))),MAX(1,N(Оборудование!M57)))=0),"Т",IF(AND(N(Оборудование!J57)&gt;0,ISNUMBER(Оборудование!L57),((Год*12+6)-(YEAR(Оборудование!L57)*12+MONTH(Оборудование!L57)))&gt;0,MOD(((Год*12+6)-(YEAR(Оборудование!L57)*12+MONTH(Оборудование!L57))),MAX(1,N(Оборудование!J57)))=0),"ТО",""))))</f>
        <v/>
      </c>
      <c r="H57">
        <f>IF(Оборудование!$B57="","",IF(AND(N(Оборудование!P57)&gt;0,ISNUMBER(Оборудование!R57),((Год*12+7)-(YEAR(Оборудование!R57)*12+MONTH(Оборудование!R57)))&gt;0,MOD(((Год*12+7)-(YEAR(Оборудование!R57)*12+MONTH(Оборудование!R57))),MAX(1,N(Оборудование!P57)))=0),"К",IF(AND(N(Оборудование!M57)&gt;0,ISNUMBER(Оборудование!O57),((Год*12+7)-(YEAR(Оборудование!O57)*12+MONTH(Оборудование!O57)))&gt;0,MOD(((Год*12+7)-(YEAR(Оборудование!O57)*12+MONTH(Оборудование!O57))),MAX(1,N(Оборудование!M57)))=0),"Т",IF(AND(N(Оборудование!J57)&gt;0,ISNUMBER(Оборудование!L57),((Год*12+7)-(YEAR(Оборудование!L57)*12+MONTH(Оборудование!L57)))&gt;0,MOD(((Год*12+7)-(YEAR(Оборудование!L57)*12+MONTH(Оборудование!L57))),MAX(1,N(Оборудование!J57)))=0),"ТО",""))))</f>
        <v/>
      </c>
      <c r="I57">
        <f>IF(Оборудование!$B57="","",IF(AND(N(Оборудование!P57)&gt;0,ISNUMBER(Оборудование!R57),((Год*12+8)-(YEAR(Оборудование!R57)*12+MONTH(Оборудование!R57)))&gt;0,MOD(((Год*12+8)-(YEAR(Оборудование!R57)*12+MONTH(Оборудование!R57))),MAX(1,N(Оборудование!P57)))=0),"К",IF(AND(N(Оборудование!M57)&gt;0,ISNUMBER(Оборудование!O57),((Год*12+8)-(YEAR(Оборудование!O57)*12+MONTH(Оборудование!O57)))&gt;0,MOD(((Год*12+8)-(YEAR(Оборудование!O57)*12+MONTH(Оборудование!O57))),MAX(1,N(Оборудование!M57)))=0),"Т",IF(AND(N(Оборудование!J57)&gt;0,ISNUMBER(Оборудование!L57),((Год*12+8)-(YEAR(Оборудование!L57)*12+MONTH(Оборудование!L57)))&gt;0,MOD(((Год*12+8)-(YEAR(Оборудование!L57)*12+MONTH(Оборудование!L57))),MAX(1,N(Оборудование!J57)))=0),"ТО",""))))</f>
        <v/>
      </c>
      <c r="J57">
        <f>IF(Оборудование!$B57="","",IF(AND(N(Оборудование!P57)&gt;0,ISNUMBER(Оборудование!R57),((Год*12+9)-(YEAR(Оборудование!R57)*12+MONTH(Оборудование!R57)))&gt;0,MOD(((Год*12+9)-(YEAR(Оборудование!R57)*12+MONTH(Оборудование!R57))),MAX(1,N(Оборудование!P57)))=0),"К",IF(AND(N(Оборудование!M57)&gt;0,ISNUMBER(Оборудование!O57),((Год*12+9)-(YEAR(Оборудование!O57)*12+MONTH(Оборудование!O57)))&gt;0,MOD(((Год*12+9)-(YEAR(Оборудование!O57)*12+MONTH(Оборудование!O57))),MAX(1,N(Оборудование!M57)))=0),"Т",IF(AND(N(Оборудование!J57)&gt;0,ISNUMBER(Оборудование!L57),((Год*12+9)-(YEAR(Оборудование!L57)*12+MONTH(Оборудование!L57)))&gt;0,MOD(((Год*12+9)-(YEAR(Оборудование!L57)*12+MONTH(Оборудование!L57))),MAX(1,N(Оборудование!J57)))=0),"ТО",""))))</f>
        <v/>
      </c>
      <c r="K57">
        <f>IF(Оборудование!$B57="","",IF(AND(N(Оборудование!P57)&gt;0,ISNUMBER(Оборудование!R57),((Год*12+10)-(YEAR(Оборудование!R57)*12+MONTH(Оборудование!R57)))&gt;0,MOD(((Год*12+10)-(YEAR(Оборудование!R57)*12+MONTH(Оборудование!R57))),MAX(1,N(Оборудование!P57)))=0),"К",IF(AND(N(Оборудование!M57)&gt;0,ISNUMBER(Оборудование!O57),((Год*12+10)-(YEAR(Оборудование!O57)*12+MONTH(Оборудование!O57)))&gt;0,MOD(((Год*12+10)-(YEAR(Оборудование!O57)*12+MONTH(Оборудование!O57))),MAX(1,N(Оборудование!M57)))=0),"Т",IF(AND(N(Оборудование!J57)&gt;0,ISNUMBER(Оборудование!L57),((Год*12+10)-(YEAR(Оборудование!L57)*12+MONTH(Оборудование!L57)))&gt;0,MOD(((Год*12+10)-(YEAR(Оборудование!L57)*12+MONTH(Оборудование!L57))),MAX(1,N(Оборудование!J57)))=0),"ТО",""))))</f>
        <v/>
      </c>
      <c r="L57">
        <f>IF(Оборудование!$B57="","",IF(AND(N(Оборудование!P57)&gt;0,ISNUMBER(Оборудование!R57),((Год*12+11)-(YEAR(Оборудование!R57)*12+MONTH(Оборудование!R57)))&gt;0,MOD(((Год*12+11)-(YEAR(Оборудование!R57)*12+MONTH(Оборудование!R57))),MAX(1,N(Оборудование!P57)))=0),"К",IF(AND(N(Оборудование!M57)&gt;0,ISNUMBER(Оборудование!O57),((Год*12+11)-(YEAR(Оборудование!O57)*12+MONTH(Оборудование!O57)))&gt;0,MOD(((Год*12+11)-(YEAR(Оборудование!O57)*12+MONTH(Оборудование!O57))),MAX(1,N(Оборудование!M57)))=0),"Т",IF(AND(N(Оборудование!J57)&gt;0,ISNUMBER(Оборудование!L57),((Год*12+11)-(YEAR(Оборудование!L57)*12+MONTH(Оборудование!L57)))&gt;0,MOD(((Год*12+11)-(YEAR(Оборудование!L57)*12+MONTH(Оборудование!L57))),MAX(1,N(Оборудование!J57)))=0),"ТО",""))))</f>
        <v/>
      </c>
      <c r="M57">
        <f>IF(Оборудование!$B57="","",IF(AND(N(Оборудование!P57)&gt;0,ISNUMBER(Оборудование!R57),((Год*12+12)-(YEAR(Оборудование!R57)*12+MONTH(Оборудование!R57)))&gt;0,MOD(((Год*12+12)-(YEAR(Оборудование!R57)*12+MONTH(Оборудование!R57))),MAX(1,N(Оборудование!P57)))=0),"К",IF(AND(N(Оборудование!M57)&gt;0,ISNUMBER(Оборудование!O57),((Год*12+12)-(YEAR(Оборудование!O57)*12+MONTH(Оборудование!O57)))&gt;0,MOD(((Год*12+12)-(YEAR(Оборудование!O57)*12+MONTH(Оборудование!O57))),MAX(1,N(Оборудование!M57)))=0),"Т",IF(AND(N(Оборудование!J57)&gt;0,ISNUMBER(Оборудование!L57),((Год*12+12)-(YEAR(Оборудование!L57)*12+MONTH(Оборудование!L57)))&gt;0,MOD(((Год*12+12)-(YEAR(Оборудование!L57)*12+MONTH(Оборудование!L57))),MAX(1,N(Оборудование!J57)))=0),"ТО",""))))</f>
        <v/>
      </c>
      <c r="O57">
        <f>IF(B57="",0,IF(B57="К",N(Оборудование!$Q57),IF(B57="Т",N(Оборудование!$N57),N(Оборудование!$K57))))</f>
        <v/>
      </c>
      <c r="P57">
        <f>IF(C57="",0,IF(C57="К",N(Оборудование!$Q57),IF(C57="Т",N(Оборудование!$N57),N(Оборудование!$K57))))</f>
        <v/>
      </c>
      <c r="Q57">
        <f>IF(D57="",0,IF(D57="К",N(Оборудование!$Q57),IF(D57="Т",N(Оборудование!$N57),N(Оборудование!$K57))))</f>
        <v/>
      </c>
      <c r="R57">
        <f>IF(E57="",0,IF(E57="К",N(Оборудование!$Q57),IF(E57="Т",N(Оборудование!$N57),N(Оборудование!$K57))))</f>
        <v/>
      </c>
      <c r="S57">
        <f>IF(F57="",0,IF(F57="К",N(Оборудование!$Q57),IF(F57="Т",N(Оборудование!$N57),N(Оборудование!$K57))))</f>
        <v/>
      </c>
      <c r="T57">
        <f>IF(G57="",0,IF(G57="К",N(Оборудование!$Q57),IF(G57="Т",N(Оборудование!$N57),N(Оборудование!$K57))))</f>
        <v/>
      </c>
      <c r="U57">
        <f>IF(H57="",0,IF(H57="К",N(Оборудование!$Q57),IF(H57="Т",N(Оборудование!$N57),N(Оборудование!$K57))))</f>
        <v/>
      </c>
      <c r="V57">
        <f>IF(I57="",0,IF(I57="К",N(Оборудование!$Q57),IF(I57="Т",N(Оборудование!$N57),N(Оборудование!$K57))))</f>
        <v/>
      </c>
      <c r="W57">
        <f>IF(J57="",0,IF(J57="К",N(Оборудование!$Q57),IF(J57="Т",N(Оборудование!$N57),N(Оборудование!$K57))))</f>
        <v/>
      </c>
      <c r="X57">
        <f>IF(K57="",0,IF(K57="К",N(Оборудование!$Q57),IF(K57="Т",N(Оборудование!$N57),N(Оборудование!$K57))))</f>
        <v/>
      </c>
      <c r="Y57">
        <f>IF(L57="",0,IF(L57="К",N(Оборудование!$Q57),IF(L57="Т",N(Оборудование!$N57),N(Оборудование!$K57))))</f>
        <v/>
      </c>
      <c r="Z57">
        <f>IF(M57="",0,IF(M57="К",N(Оборудование!$Q57),IF(M57="Т",N(Оборудование!$N57),N(Оборудование!$K57))))</f>
        <v/>
      </c>
      <c r="AB57">
        <f>IF(B57="","",IF(COUNTIF('Журнал выполнения'!$H$6:$H$405,$A57&amp;"|"&amp;TEXT(DATE(Год,1,1),"YYYYMM"))&gt;0,"В",IF(EOMONTH(DATE(Год,1,1),0)&lt;ОтчДата,"Х","П")))</f>
        <v/>
      </c>
      <c r="AC57">
        <f>IF(C57="","",IF(COUNTIF('Журнал выполнения'!$H$6:$H$405,$A57&amp;"|"&amp;TEXT(DATE(Год,2,1),"YYYYMM"))&gt;0,"В",IF(EOMONTH(DATE(Год,2,1),0)&lt;ОтчДата,"Х","П")))</f>
        <v/>
      </c>
      <c r="AD57">
        <f>IF(D57="","",IF(COUNTIF('Журнал выполнения'!$H$6:$H$405,$A57&amp;"|"&amp;TEXT(DATE(Год,3,1),"YYYYMM"))&gt;0,"В",IF(EOMONTH(DATE(Год,3,1),0)&lt;ОтчДата,"Х","П")))</f>
        <v/>
      </c>
      <c r="AE57">
        <f>IF(E57="","",IF(COUNTIF('Журнал выполнения'!$H$6:$H$405,$A57&amp;"|"&amp;TEXT(DATE(Год,4,1),"YYYYMM"))&gt;0,"В",IF(EOMONTH(DATE(Год,4,1),0)&lt;ОтчДата,"Х","П")))</f>
        <v/>
      </c>
      <c r="AF57">
        <f>IF(F57="","",IF(COUNTIF('Журнал выполнения'!$H$6:$H$405,$A57&amp;"|"&amp;TEXT(DATE(Год,5,1),"YYYYMM"))&gt;0,"В",IF(EOMONTH(DATE(Год,5,1),0)&lt;ОтчДата,"Х","П")))</f>
        <v/>
      </c>
      <c r="AG57">
        <f>IF(G57="","",IF(COUNTIF('Журнал выполнения'!$H$6:$H$405,$A57&amp;"|"&amp;TEXT(DATE(Год,6,1),"YYYYMM"))&gt;0,"В",IF(EOMONTH(DATE(Год,6,1),0)&lt;ОтчДата,"Х","П")))</f>
        <v/>
      </c>
      <c r="AH57">
        <f>IF(H57="","",IF(COUNTIF('Журнал выполнения'!$H$6:$H$405,$A57&amp;"|"&amp;TEXT(DATE(Год,7,1),"YYYYMM"))&gt;0,"В",IF(EOMONTH(DATE(Год,7,1),0)&lt;ОтчДата,"Х","П")))</f>
        <v/>
      </c>
      <c r="AI57">
        <f>IF(I57="","",IF(COUNTIF('Журнал выполнения'!$H$6:$H$405,$A57&amp;"|"&amp;TEXT(DATE(Год,8,1),"YYYYMM"))&gt;0,"В",IF(EOMONTH(DATE(Год,8,1),0)&lt;ОтчДата,"Х","П")))</f>
        <v/>
      </c>
      <c r="AJ57">
        <f>IF(J57="","",IF(COUNTIF('Журнал выполнения'!$H$6:$H$405,$A57&amp;"|"&amp;TEXT(DATE(Год,9,1),"YYYYMM"))&gt;0,"В",IF(EOMONTH(DATE(Год,9,1),0)&lt;ОтчДата,"Х","П")))</f>
        <v/>
      </c>
      <c r="AK57">
        <f>IF(K57="","",IF(COUNTIF('Журнал выполнения'!$H$6:$H$405,$A57&amp;"|"&amp;TEXT(DATE(Год,10,1),"YYYYMM"))&gt;0,"В",IF(EOMONTH(DATE(Год,10,1),0)&lt;ОтчДата,"Х","П")))</f>
        <v/>
      </c>
      <c r="AL57">
        <f>IF(L57="","",IF(COUNTIF('Журнал выполнения'!$H$6:$H$405,$A57&amp;"|"&amp;TEXT(DATE(Год,11,1),"YYYYMM"))&gt;0,"В",IF(EOMONTH(DATE(Год,11,1),0)&lt;ОтчДата,"Х","П")))</f>
        <v/>
      </c>
      <c r="AM57">
        <f>IF(M57="","",IF(COUNTIF('Журнал выполнения'!$H$6:$H$405,$A57&amp;"|"&amp;TEXT(DATE(Год,12,1),"YYYYMM"))&gt;0,"В",IF(EOMONTH(DATE(Год,12,1),0)&lt;ОтчДата,"Х","П")))</f>
        <v/>
      </c>
    </row>
    <row r="58">
      <c r="A58">
        <f>Оборудование!A58</f>
        <v/>
      </c>
      <c r="B58">
        <f>IF(Оборудование!$B58="","",IF(AND(N(Оборудование!P58)&gt;0,ISNUMBER(Оборудование!R58),((Год*12+1)-(YEAR(Оборудование!R58)*12+MONTH(Оборудование!R58)))&gt;0,MOD(((Год*12+1)-(YEAR(Оборудование!R58)*12+MONTH(Оборудование!R58))),MAX(1,N(Оборудование!P58)))=0),"К",IF(AND(N(Оборудование!M58)&gt;0,ISNUMBER(Оборудование!O58),((Год*12+1)-(YEAR(Оборудование!O58)*12+MONTH(Оборудование!O58)))&gt;0,MOD(((Год*12+1)-(YEAR(Оборудование!O58)*12+MONTH(Оборудование!O58))),MAX(1,N(Оборудование!M58)))=0),"Т",IF(AND(N(Оборудование!J58)&gt;0,ISNUMBER(Оборудование!L58),((Год*12+1)-(YEAR(Оборудование!L58)*12+MONTH(Оборудование!L58)))&gt;0,MOD(((Год*12+1)-(YEAR(Оборудование!L58)*12+MONTH(Оборудование!L58))),MAX(1,N(Оборудование!J58)))=0),"ТО",""))))</f>
        <v/>
      </c>
      <c r="C58">
        <f>IF(Оборудование!$B58="","",IF(AND(N(Оборудование!P58)&gt;0,ISNUMBER(Оборудование!R58),((Год*12+2)-(YEAR(Оборудование!R58)*12+MONTH(Оборудование!R58)))&gt;0,MOD(((Год*12+2)-(YEAR(Оборудование!R58)*12+MONTH(Оборудование!R58))),MAX(1,N(Оборудование!P58)))=0),"К",IF(AND(N(Оборудование!M58)&gt;0,ISNUMBER(Оборудование!O58),((Год*12+2)-(YEAR(Оборудование!O58)*12+MONTH(Оборудование!O58)))&gt;0,MOD(((Год*12+2)-(YEAR(Оборудование!O58)*12+MONTH(Оборудование!O58))),MAX(1,N(Оборудование!M58)))=0),"Т",IF(AND(N(Оборудование!J58)&gt;0,ISNUMBER(Оборудование!L58),((Год*12+2)-(YEAR(Оборудование!L58)*12+MONTH(Оборудование!L58)))&gt;0,MOD(((Год*12+2)-(YEAR(Оборудование!L58)*12+MONTH(Оборудование!L58))),MAX(1,N(Оборудование!J58)))=0),"ТО",""))))</f>
        <v/>
      </c>
      <c r="D58">
        <f>IF(Оборудование!$B58="","",IF(AND(N(Оборудование!P58)&gt;0,ISNUMBER(Оборудование!R58),((Год*12+3)-(YEAR(Оборудование!R58)*12+MONTH(Оборудование!R58)))&gt;0,MOD(((Год*12+3)-(YEAR(Оборудование!R58)*12+MONTH(Оборудование!R58))),MAX(1,N(Оборудование!P58)))=0),"К",IF(AND(N(Оборудование!M58)&gt;0,ISNUMBER(Оборудование!O58),((Год*12+3)-(YEAR(Оборудование!O58)*12+MONTH(Оборудование!O58)))&gt;0,MOD(((Год*12+3)-(YEAR(Оборудование!O58)*12+MONTH(Оборудование!O58))),MAX(1,N(Оборудование!M58)))=0),"Т",IF(AND(N(Оборудование!J58)&gt;0,ISNUMBER(Оборудование!L58),((Год*12+3)-(YEAR(Оборудование!L58)*12+MONTH(Оборудование!L58)))&gt;0,MOD(((Год*12+3)-(YEAR(Оборудование!L58)*12+MONTH(Оборудование!L58))),MAX(1,N(Оборудование!J58)))=0),"ТО",""))))</f>
        <v/>
      </c>
      <c r="E58">
        <f>IF(Оборудование!$B58="","",IF(AND(N(Оборудование!P58)&gt;0,ISNUMBER(Оборудование!R58),((Год*12+4)-(YEAR(Оборудование!R58)*12+MONTH(Оборудование!R58)))&gt;0,MOD(((Год*12+4)-(YEAR(Оборудование!R58)*12+MONTH(Оборудование!R58))),MAX(1,N(Оборудование!P58)))=0),"К",IF(AND(N(Оборудование!M58)&gt;0,ISNUMBER(Оборудование!O58),((Год*12+4)-(YEAR(Оборудование!O58)*12+MONTH(Оборудование!O58)))&gt;0,MOD(((Год*12+4)-(YEAR(Оборудование!O58)*12+MONTH(Оборудование!O58))),MAX(1,N(Оборудование!M58)))=0),"Т",IF(AND(N(Оборудование!J58)&gt;0,ISNUMBER(Оборудование!L58),((Год*12+4)-(YEAR(Оборудование!L58)*12+MONTH(Оборудование!L58)))&gt;0,MOD(((Год*12+4)-(YEAR(Оборудование!L58)*12+MONTH(Оборудование!L58))),MAX(1,N(Оборудование!J58)))=0),"ТО",""))))</f>
        <v/>
      </c>
      <c r="F58">
        <f>IF(Оборудование!$B58="","",IF(AND(N(Оборудование!P58)&gt;0,ISNUMBER(Оборудование!R58),((Год*12+5)-(YEAR(Оборудование!R58)*12+MONTH(Оборудование!R58)))&gt;0,MOD(((Год*12+5)-(YEAR(Оборудование!R58)*12+MONTH(Оборудование!R58))),MAX(1,N(Оборудование!P58)))=0),"К",IF(AND(N(Оборудование!M58)&gt;0,ISNUMBER(Оборудование!O58),((Год*12+5)-(YEAR(Оборудование!O58)*12+MONTH(Оборудование!O58)))&gt;0,MOD(((Год*12+5)-(YEAR(Оборудование!O58)*12+MONTH(Оборудование!O58))),MAX(1,N(Оборудование!M58)))=0),"Т",IF(AND(N(Оборудование!J58)&gt;0,ISNUMBER(Оборудование!L58),((Год*12+5)-(YEAR(Оборудование!L58)*12+MONTH(Оборудование!L58)))&gt;0,MOD(((Год*12+5)-(YEAR(Оборудование!L58)*12+MONTH(Оборудование!L58))),MAX(1,N(Оборудование!J58)))=0),"ТО",""))))</f>
        <v/>
      </c>
      <c r="G58">
        <f>IF(Оборудование!$B58="","",IF(AND(N(Оборудование!P58)&gt;0,ISNUMBER(Оборудование!R58),((Год*12+6)-(YEAR(Оборудование!R58)*12+MONTH(Оборудование!R58)))&gt;0,MOD(((Год*12+6)-(YEAR(Оборудование!R58)*12+MONTH(Оборудование!R58))),MAX(1,N(Оборудование!P58)))=0),"К",IF(AND(N(Оборудование!M58)&gt;0,ISNUMBER(Оборудование!O58),((Год*12+6)-(YEAR(Оборудование!O58)*12+MONTH(Оборудование!O58)))&gt;0,MOD(((Год*12+6)-(YEAR(Оборудование!O58)*12+MONTH(Оборудование!O58))),MAX(1,N(Оборудование!M58)))=0),"Т",IF(AND(N(Оборудование!J58)&gt;0,ISNUMBER(Оборудование!L58),((Год*12+6)-(YEAR(Оборудование!L58)*12+MONTH(Оборудование!L58)))&gt;0,MOD(((Год*12+6)-(YEAR(Оборудование!L58)*12+MONTH(Оборудование!L58))),MAX(1,N(Оборудование!J58)))=0),"ТО",""))))</f>
        <v/>
      </c>
      <c r="H58">
        <f>IF(Оборудование!$B58="","",IF(AND(N(Оборудование!P58)&gt;0,ISNUMBER(Оборудование!R58),((Год*12+7)-(YEAR(Оборудование!R58)*12+MONTH(Оборудование!R58)))&gt;0,MOD(((Год*12+7)-(YEAR(Оборудование!R58)*12+MONTH(Оборудование!R58))),MAX(1,N(Оборудование!P58)))=0),"К",IF(AND(N(Оборудование!M58)&gt;0,ISNUMBER(Оборудование!O58),((Год*12+7)-(YEAR(Оборудование!O58)*12+MONTH(Оборудование!O58)))&gt;0,MOD(((Год*12+7)-(YEAR(Оборудование!O58)*12+MONTH(Оборудование!O58))),MAX(1,N(Оборудование!M58)))=0),"Т",IF(AND(N(Оборудование!J58)&gt;0,ISNUMBER(Оборудование!L58),((Год*12+7)-(YEAR(Оборудование!L58)*12+MONTH(Оборудование!L58)))&gt;0,MOD(((Год*12+7)-(YEAR(Оборудование!L58)*12+MONTH(Оборудование!L58))),MAX(1,N(Оборудование!J58)))=0),"ТО",""))))</f>
        <v/>
      </c>
      <c r="I58">
        <f>IF(Оборудование!$B58="","",IF(AND(N(Оборудование!P58)&gt;0,ISNUMBER(Оборудование!R58),((Год*12+8)-(YEAR(Оборудование!R58)*12+MONTH(Оборудование!R58)))&gt;0,MOD(((Год*12+8)-(YEAR(Оборудование!R58)*12+MONTH(Оборудование!R58))),MAX(1,N(Оборудование!P58)))=0),"К",IF(AND(N(Оборудование!M58)&gt;0,ISNUMBER(Оборудование!O58),((Год*12+8)-(YEAR(Оборудование!O58)*12+MONTH(Оборудование!O58)))&gt;0,MOD(((Год*12+8)-(YEAR(Оборудование!O58)*12+MONTH(Оборудование!O58))),MAX(1,N(Оборудование!M58)))=0),"Т",IF(AND(N(Оборудование!J58)&gt;0,ISNUMBER(Оборудование!L58),((Год*12+8)-(YEAR(Оборудование!L58)*12+MONTH(Оборудование!L58)))&gt;0,MOD(((Год*12+8)-(YEAR(Оборудование!L58)*12+MONTH(Оборудование!L58))),MAX(1,N(Оборудование!J58)))=0),"ТО",""))))</f>
        <v/>
      </c>
      <c r="J58">
        <f>IF(Оборудование!$B58="","",IF(AND(N(Оборудование!P58)&gt;0,ISNUMBER(Оборудование!R58),((Год*12+9)-(YEAR(Оборудование!R58)*12+MONTH(Оборудование!R58)))&gt;0,MOD(((Год*12+9)-(YEAR(Оборудование!R58)*12+MONTH(Оборудование!R58))),MAX(1,N(Оборудование!P58)))=0),"К",IF(AND(N(Оборудование!M58)&gt;0,ISNUMBER(Оборудование!O58),((Год*12+9)-(YEAR(Оборудование!O58)*12+MONTH(Оборудование!O58)))&gt;0,MOD(((Год*12+9)-(YEAR(Оборудование!O58)*12+MONTH(Оборудование!O58))),MAX(1,N(Оборудование!M58)))=0),"Т",IF(AND(N(Оборудование!J58)&gt;0,ISNUMBER(Оборудование!L58),((Год*12+9)-(YEAR(Оборудование!L58)*12+MONTH(Оборудование!L58)))&gt;0,MOD(((Год*12+9)-(YEAR(Оборудование!L58)*12+MONTH(Оборудование!L58))),MAX(1,N(Оборудование!J58)))=0),"ТО",""))))</f>
        <v/>
      </c>
      <c r="K58">
        <f>IF(Оборудование!$B58="","",IF(AND(N(Оборудование!P58)&gt;0,ISNUMBER(Оборудование!R58),((Год*12+10)-(YEAR(Оборудование!R58)*12+MONTH(Оборудование!R58)))&gt;0,MOD(((Год*12+10)-(YEAR(Оборудование!R58)*12+MONTH(Оборудование!R58))),MAX(1,N(Оборудование!P58)))=0),"К",IF(AND(N(Оборудование!M58)&gt;0,ISNUMBER(Оборудование!O58),((Год*12+10)-(YEAR(Оборудование!O58)*12+MONTH(Оборудование!O58)))&gt;0,MOD(((Год*12+10)-(YEAR(Оборудование!O58)*12+MONTH(Оборудование!O58))),MAX(1,N(Оборудование!M58)))=0),"Т",IF(AND(N(Оборудование!J58)&gt;0,ISNUMBER(Оборудование!L58),((Год*12+10)-(YEAR(Оборудование!L58)*12+MONTH(Оборудование!L58)))&gt;0,MOD(((Год*12+10)-(YEAR(Оборудование!L58)*12+MONTH(Оборудование!L58))),MAX(1,N(Оборудование!J58)))=0),"ТО",""))))</f>
        <v/>
      </c>
      <c r="L58">
        <f>IF(Оборудование!$B58="","",IF(AND(N(Оборудование!P58)&gt;0,ISNUMBER(Оборудование!R58),((Год*12+11)-(YEAR(Оборудование!R58)*12+MONTH(Оборудование!R58)))&gt;0,MOD(((Год*12+11)-(YEAR(Оборудование!R58)*12+MONTH(Оборудование!R58))),MAX(1,N(Оборудование!P58)))=0),"К",IF(AND(N(Оборудование!M58)&gt;0,ISNUMBER(Оборудование!O58),((Год*12+11)-(YEAR(Оборудование!O58)*12+MONTH(Оборудование!O58)))&gt;0,MOD(((Год*12+11)-(YEAR(Оборудование!O58)*12+MONTH(Оборудование!O58))),MAX(1,N(Оборудование!M58)))=0),"Т",IF(AND(N(Оборудование!J58)&gt;0,ISNUMBER(Оборудование!L58),((Год*12+11)-(YEAR(Оборудование!L58)*12+MONTH(Оборудование!L58)))&gt;0,MOD(((Год*12+11)-(YEAR(Оборудование!L58)*12+MONTH(Оборудование!L58))),MAX(1,N(Оборудование!J58)))=0),"ТО",""))))</f>
        <v/>
      </c>
      <c r="M58">
        <f>IF(Оборудование!$B58="","",IF(AND(N(Оборудование!P58)&gt;0,ISNUMBER(Оборудование!R58),((Год*12+12)-(YEAR(Оборудование!R58)*12+MONTH(Оборудование!R58)))&gt;0,MOD(((Год*12+12)-(YEAR(Оборудование!R58)*12+MONTH(Оборудование!R58))),MAX(1,N(Оборудование!P58)))=0),"К",IF(AND(N(Оборудование!M58)&gt;0,ISNUMBER(Оборудование!O58),((Год*12+12)-(YEAR(Оборудование!O58)*12+MONTH(Оборудование!O58)))&gt;0,MOD(((Год*12+12)-(YEAR(Оборудование!O58)*12+MONTH(Оборудование!O58))),MAX(1,N(Оборудование!M58)))=0),"Т",IF(AND(N(Оборудование!J58)&gt;0,ISNUMBER(Оборудование!L58),((Год*12+12)-(YEAR(Оборудование!L58)*12+MONTH(Оборудование!L58)))&gt;0,MOD(((Год*12+12)-(YEAR(Оборудование!L58)*12+MONTH(Оборудование!L58))),MAX(1,N(Оборудование!J58)))=0),"ТО",""))))</f>
        <v/>
      </c>
      <c r="O58">
        <f>IF(B58="",0,IF(B58="К",N(Оборудование!$Q58),IF(B58="Т",N(Оборудование!$N58),N(Оборудование!$K58))))</f>
        <v/>
      </c>
      <c r="P58">
        <f>IF(C58="",0,IF(C58="К",N(Оборудование!$Q58),IF(C58="Т",N(Оборудование!$N58),N(Оборудование!$K58))))</f>
        <v/>
      </c>
      <c r="Q58">
        <f>IF(D58="",0,IF(D58="К",N(Оборудование!$Q58),IF(D58="Т",N(Оборудование!$N58),N(Оборудование!$K58))))</f>
        <v/>
      </c>
      <c r="R58">
        <f>IF(E58="",0,IF(E58="К",N(Оборудование!$Q58),IF(E58="Т",N(Оборудование!$N58),N(Оборудование!$K58))))</f>
        <v/>
      </c>
      <c r="S58">
        <f>IF(F58="",0,IF(F58="К",N(Оборудование!$Q58),IF(F58="Т",N(Оборудование!$N58),N(Оборудование!$K58))))</f>
        <v/>
      </c>
      <c r="T58">
        <f>IF(G58="",0,IF(G58="К",N(Оборудование!$Q58),IF(G58="Т",N(Оборудование!$N58),N(Оборудование!$K58))))</f>
        <v/>
      </c>
      <c r="U58">
        <f>IF(H58="",0,IF(H58="К",N(Оборудование!$Q58),IF(H58="Т",N(Оборудование!$N58),N(Оборудование!$K58))))</f>
        <v/>
      </c>
      <c r="V58">
        <f>IF(I58="",0,IF(I58="К",N(Оборудование!$Q58),IF(I58="Т",N(Оборудование!$N58),N(Оборудование!$K58))))</f>
        <v/>
      </c>
      <c r="W58">
        <f>IF(J58="",0,IF(J58="К",N(Оборудование!$Q58),IF(J58="Т",N(Оборудование!$N58),N(Оборудование!$K58))))</f>
        <v/>
      </c>
      <c r="X58">
        <f>IF(K58="",0,IF(K58="К",N(Оборудование!$Q58),IF(K58="Т",N(Оборудование!$N58),N(Оборудование!$K58))))</f>
        <v/>
      </c>
      <c r="Y58">
        <f>IF(L58="",0,IF(L58="К",N(Оборудование!$Q58),IF(L58="Т",N(Оборудование!$N58),N(Оборудование!$K58))))</f>
        <v/>
      </c>
      <c r="Z58">
        <f>IF(M58="",0,IF(M58="К",N(Оборудование!$Q58),IF(M58="Т",N(Оборудование!$N58),N(Оборудование!$K58))))</f>
        <v/>
      </c>
      <c r="AB58">
        <f>IF(B58="","",IF(COUNTIF('Журнал выполнения'!$H$6:$H$405,$A58&amp;"|"&amp;TEXT(DATE(Год,1,1),"YYYYMM"))&gt;0,"В",IF(EOMONTH(DATE(Год,1,1),0)&lt;ОтчДата,"Х","П")))</f>
        <v/>
      </c>
      <c r="AC58">
        <f>IF(C58="","",IF(COUNTIF('Журнал выполнения'!$H$6:$H$405,$A58&amp;"|"&amp;TEXT(DATE(Год,2,1),"YYYYMM"))&gt;0,"В",IF(EOMONTH(DATE(Год,2,1),0)&lt;ОтчДата,"Х","П")))</f>
        <v/>
      </c>
      <c r="AD58">
        <f>IF(D58="","",IF(COUNTIF('Журнал выполнения'!$H$6:$H$405,$A58&amp;"|"&amp;TEXT(DATE(Год,3,1),"YYYYMM"))&gt;0,"В",IF(EOMONTH(DATE(Год,3,1),0)&lt;ОтчДата,"Х","П")))</f>
        <v/>
      </c>
      <c r="AE58">
        <f>IF(E58="","",IF(COUNTIF('Журнал выполнения'!$H$6:$H$405,$A58&amp;"|"&amp;TEXT(DATE(Год,4,1),"YYYYMM"))&gt;0,"В",IF(EOMONTH(DATE(Год,4,1),0)&lt;ОтчДата,"Х","П")))</f>
        <v/>
      </c>
      <c r="AF58">
        <f>IF(F58="","",IF(COUNTIF('Журнал выполнения'!$H$6:$H$405,$A58&amp;"|"&amp;TEXT(DATE(Год,5,1),"YYYYMM"))&gt;0,"В",IF(EOMONTH(DATE(Год,5,1),0)&lt;ОтчДата,"Х","П")))</f>
        <v/>
      </c>
      <c r="AG58">
        <f>IF(G58="","",IF(COUNTIF('Журнал выполнения'!$H$6:$H$405,$A58&amp;"|"&amp;TEXT(DATE(Год,6,1),"YYYYMM"))&gt;0,"В",IF(EOMONTH(DATE(Год,6,1),0)&lt;ОтчДата,"Х","П")))</f>
        <v/>
      </c>
      <c r="AH58">
        <f>IF(H58="","",IF(COUNTIF('Журнал выполнения'!$H$6:$H$405,$A58&amp;"|"&amp;TEXT(DATE(Год,7,1),"YYYYMM"))&gt;0,"В",IF(EOMONTH(DATE(Год,7,1),0)&lt;ОтчДата,"Х","П")))</f>
        <v/>
      </c>
      <c r="AI58">
        <f>IF(I58="","",IF(COUNTIF('Журнал выполнения'!$H$6:$H$405,$A58&amp;"|"&amp;TEXT(DATE(Год,8,1),"YYYYMM"))&gt;0,"В",IF(EOMONTH(DATE(Год,8,1),0)&lt;ОтчДата,"Х","П")))</f>
        <v/>
      </c>
      <c r="AJ58">
        <f>IF(J58="","",IF(COUNTIF('Журнал выполнения'!$H$6:$H$405,$A58&amp;"|"&amp;TEXT(DATE(Год,9,1),"YYYYMM"))&gt;0,"В",IF(EOMONTH(DATE(Год,9,1),0)&lt;ОтчДата,"Х","П")))</f>
        <v/>
      </c>
      <c r="AK58">
        <f>IF(K58="","",IF(COUNTIF('Журнал выполнения'!$H$6:$H$405,$A58&amp;"|"&amp;TEXT(DATE(Год,10,1),"YYYYMM"))&gt;0,"В",IF(EOMONTH(DATE(Год,10,1),0)&lt;ОтчДата,"Х","П")))</f>
        <v/>
      </c>
      <c r="AL58">
        <f>IF(L58="","",IF(COUNTIF('Журнал выполнения'!$H$6:$H$405,$A58&amp;"|"&amp;TEXT(DATE(Год,11,1),"YYYYMM"))&gt;0,"В",IF(EOMONTH(DATE(Год,11,1),0)&lt;ОтчДата,"Х","П")))</f>
        <v/>
      </c>
      <c r="AM58">
        <f>IF(M58="","",IF(COUNTIF('Журнал выполнения'!$H$6:$H$405,$A58&amp;"|"&amp;TEXT(DATE(Год,12,1),"YYYYMM"))&gt;0,"В",IF(EOMONTH(DATE(Год,12,1),0)&lt;ОтчДата,"Х","П")))</f>
        <v/>
      </c>
    </row>
    <row r="59">
      <c r="A59">
        <f>Оборудование!A59</f>
        <v/>
      </c>
      <c r="B59">
        <f>IF(Оборудование!$B59="","",IF(AND(N(Оборудование!P59)&gt;0,ISNUMBER(Оборудование!R59),((Год*12+1)-(YEAR(Оборудование!R59)*12+MONTH(Оборудование!R59)))&gt;0,MOD(((Год*12+1)-(YEAR(Оборудование!R59)*12+MONTH(Оборудование!R59))),MAX(1,N(Оборудование!P59)))=0),"К",IF(AND(N(Оборудование!M59)&gt;0,ISNUMBER(Оборудование!O59),((Год*12+1)-(YEAR(Оборудование!O59)*12+MONTH(Оборудование!O59)))&gt;0,MOD(((Год*12+1)-(YEAR(Оборудование!O59)*12+MONTH(Оборудование!O59))),MAX(1,N(Оборудование!M59)))=0),"Т",IF(AND(N(Оборудование!J59)&gt;0,ISNUMBER(Оборудование!L59),((Год*12+1)-(YEAR(Оборудование!L59)*12+MONTH(Оборудование!L59)))&gt;0,MOD(((Год*12+1)-(YEAR(Оборудование!L59)*12+MONTH(Оборудование!L59))),MAX(1,N(Оборудование!J59)))=0),"ТО",""))))</f>
        <v/>
      </c>
      <c r="C59">
        <f>IF(Оборудование!$B59="","",IF(AND(N(Оборудование!P59)&gt;0,ISNUMBER(Оборудование!R59),((Год*12+2)-(YEAR(Оборудование!R59)*12+MONTH(Оборудование!R59)))&gt;0,MOD(((Год*12+2)-(YEAR(Оборудование!R59)*12+MONTH(Оборудование!R59))),MAX(1,N(Оборудование!P59)))=0),"К",IF(AND(N(Оборудование!M59)&gt;0,ISNUMBER(Оборудование!O59),((Год*12+2)-(YEAR(Оборудование!O59)*12+MONTH(Оборудование!O59)))&gt;0,MOD(((Год*12+2)-(YEAR(Оборудование!O59)*12+MONTH(Оборудование!O59))),MAX(1,N(Оборудование!M59)))=0),"Т",IF(AND(N(Оборудование!J59)&gt;0,ISNUMBER(Оборудование!L59),((Год*12+2)-(YEAR(Оборудование!L59)*12+MONTH(Оборудование!L59)))&gt;0,MOD(((Год*12+2)-(YEAR(Оборудование!L59)*12+MONTH(Оборудование!L59))),MAX(1,N(Оборудование!J59)))=0),"ТО",""))))</f>
        <v/>
      </c>
      <c r="D59">
        <f>IF(Оборудование!$B59="","",IF(AND(N(Оборудование!P59)&gt;0,ISNUMBER(Оборудование!R59),((Год*12+3)-(YEAR(Оборудование!R59)*12+MONTH(Оборудование!R59)))&gt;0,MOD(((Год*12+3)-(YEAR(Оборудование!R59)*12+MONTH(Оборудование!R59))),MAX(1,N(Оборудование!P59)))=0),"К",IF(AND(N(Оборудование!M59)&gt;0,ISNUMBER(Оборудование!O59),((Год*12+3)-(YEAR(Оборудование!O59)*12+MONTH(Оборудование!O59)))&gt;0,MOD(((Год*12+3)-(YEAR(Оборудование!O59)*12+MONTH(Оборудование!O59))),MAX(1,N(Оборудование!M59)))=0),"Т",IF(AND(N(Оборудование!J59)&gt;0,ISNUMBER(Оборудование!L59),((Год*12+3)-(YEAR(Оборудование!L59)*12+MONTH(Оборудование!L59)))&gt;0,MOD(((Год*12+3)-(YEAR(Оборудование!L59)*12+MONTH(Оборудование!L59))),MAX(1,N(Оборудование!J59)))=0),"ТО",""))))</f>
        <v/>
      </c>
      <c r="E59">
        <f>IF(Оборудование!$B59="","",IF(AND(N(Оборудование!P59)&gt;0,ISNUMBER(Оборудование!R59),((Год*12+4)-(YEAR(Оборудование!R59)*12+MONTH(Оборудование!R59)))&gt;0,MOD(((Год*12+4)-(YEAR(Оборудование!R59)*12+MONTH(Оборудование!R59))),MAX(1,N(Оборудование!P59)))=0),"К",IF(AND(N(Оборудование!M59)&gt;0,ISNUMBER(Оборудование!O59),((Год*12+4)-(YEAR(Оборудование!O59)*12+MONTH(Оборудование!O59)))&gt;0,MOD(((Год*12+4)-(YEAR(Оборудование!O59)*12+MONTH(Оборудование!O59))),MAX(1,N(Оборудование!M59)))=0),"Т",IF(AND(N(Оборудование!J59)&gt;0,ISNUMBER(Оборудование!L59),((Год*12+4)-(YEAR(Оборудование!L59)*12+MONTH(Оборудование!L59)))&gt;0,MOD(((Год*12+4)-(YEAR(Оборудование!L59)*12+MONTH(Оборудование!L59))),MAX(1,N(Оборудование!J59)))=0),"ТО",""))))</f>
        <v/>
      </c>
      <c r="F59">
        <f>IF(Оборудование!$B59="","",IF(AND(N(Оборудование!P59)&gt;0,ISNUMBER(Оборудование!R59),((Год*12+5)-(YEAR(Оборудование!R59)*12+MONTH(Оборудование!R59)))&gt;0,MOD(((Год*12+5)-(YEAR(Оборудование!R59)*12+MONTH(Оборудование!R59))),MAX(1,N(Оборудование!P59)))=0),"К",IF(AND(N(Оборудование!M59)&gt;0,ISNUMBER(Оборудование!O59),((Год*12+5)-(YEAR(Оборудование!O59)*12+MONTH(Оборудование!O59)))&gt;0,MOD(((Год*12+5)-(YEAR(Оборудование!O59)*12+MONTH(Оборудование!O59))),MAX(1,N(Оборудование!M59)))=0),"Т",IF(AND(N(Оборудование!J59)&gt;0,ISNUMBER(Оборудование!L59),((Год*12+5)-(YEAR(Оборудование!L59)*12+MONTH(Оборудование!L59)))&gt;0,MOD(((Год*12+5)-(YEAR(Оборудование!L59)*12+MONTH(Оборудование!L59))),MAX(1,N(Оборудование!J59)))=0),"ТО",""))))</f>
        <v/>
      </c>
      <c r="G59">
        <f>IF(Оборудование!$B59="","",IF(AND(N(Оборудование!P59)&gt;0,ISNUMBER(Оборудование!R59),((Год*12+6)-(YEAR(Оборудование!R59)*12+MONTH(Оборудование!R59)))&gt;0,MOD(((Год*12+6)-(YEAR(Оборудование!R59)*12+MONTH(Оборудование!R59))),MAX(1,N(Оборудование!P59)))=0),"К",IF(AND(N(Оборудование!M59)&gt;0,ISNUMBER(Оборудование!O59),((Год*12+6)-(YEAR(Оборудование!O59)*12+MONTH(Оборудование!O59)))&gt;0,MOD(((Год*12+6)-(YEAR(Оборудование!O59)*12+MONTH(Оборудование!O59))),MAX(1,N(Оборудование!M59)))=0),"Т",IF(AND(N(Оборудование!J59)&gt;0,ISNUMBER(Оборудование!L59),((Год*12+6)-(YEAR(Оборудование!L59)*12+MONTH(Оборудование!L59)))&gt;0,MOD(((Год*12+6)-(YEAR(Оборудование!L59)*12+MONTH(Оборудование!L59))),MAX(1,N(Оборудование!J59)))=0),"ТО",""))))</f>
        <v/>
      </c>
      <c r="H59">
        <f>IF(Оборудование!$B59="","",IF(AND(N(Оборудование!P59)&gt;0,ISNUMBER(Оборудование!R59),((Год*12+7)-(YEAR(Оборудование!R59)*12+MONTH(Оборудование!R59)))&gt;0,MOD(((Год*12+7)-(YEAR(Оборудование!R59)*12+MONTH(Оборудование!R59))),MAX(1,N(Оборудование!P59)))=0),"К",IF(AND(N(Оборудование!M59)&gt;0,ISNUMBER(Оборудование!O59),((Год*12+7)-(YEAR(Оборудование!O59)*12+MONTH(Оборудование!O59)))&gt;0,MOD(((Год*12+7)-(YEAR(Оборудование!O59)*12+MONTH(Оборудование!O59))),MAX(1,N(Оборудование!M59)))=0),"Т",IF(AND(N(Оборудование!J59)&gt;0,ISNUMBER(Оборудование!L59),((Год*12+7)-(YEAR(Оборудование!L59)*12+MONTH(Оборудование!L59)))&gt;0,MOD(((Год*12+7)-(YEAR(Оборудование!L59)*12+MONTH(Оборудование!L59))),MAX(1,N(Оборудование!J59)))=0),"ТО",""))))</f>
        <v/>
      </c>
      <c r="I59">
        <f>IF(Оборудование!$B59="","",IF(AND(N(Оборудование!P59)&gt;0,ISNUMBER(Оборудование!R59),((Год*12+8)-(YEAR(Оборудование!R59)*12+MONTH(Оборудование!R59)))&gt;0,MOD(((Год*12+8)-(YEAR(Оборудование!R59)*12+MONTH(Оборудование!R59))),MAX(1,N(Оборудование!P59)))=0),"К",IF(AND(N(Оборудование!M59)&gt;0,ISNUMBER(Оборудование!O59),((Год*12+8)-(YEAR(Оборудование!O59)*12+MONTH(Оборудование!O59)))&gt;0,MOD(((Год*12+8)-(YEAR(Оборудование!O59)*12+MONTH(Оборудование!O59))),MAX(1,N(Оборудование!M59)))=0),"Т",IF(AND(N(Оборудование!J59)&gt;0,ISNUMBER(Оборудование!L59),((Год*12+8)-(YEAR(Оборудование!L59)*12+MONTH(Оборудование!L59)))&gt;0,MOD(((Год*12+8)-(YEAR(Оборудование!L59)*12+MONTH(Оборудование!L59))),MAX(1,N(Оборудование!J59)))=0),"ТО",""))))</f>
        <v/>
      </c>
      <c r="J59">
        <f>IF(Оборудование!$B59="","",IF(AND(N(Оборудование!P59)&gt;0,ISNUMBER(Оборудование!R59),((Год*12+9)-(YEAR(Оборудование!R59)*12+MONTH(Оборудование!R59)))&gt;0,MOD(((Год*12+9)-(YEAR(Оборудование!R59)*12+MONTH(Оборудование!R59))),MAX(1,N(Оборудование!P59)))=0),"К",IF(AND(N(Оборудование!M59)&gt;0,ISNUMBER(Оборудование!O59),((Год*12+9)-(YEAR(Оборудование!O59)*12+MONTH(Оборудование!O59)))&gt;0,MOD(((Год*12+9)-(YEAR(Оборудование!O59)*12+MONTH(Оборудование!O59))),MAX(1,N(Оборудование!M59)))=0),"Т",IF(AND(N(Оборудование!J59)&gt;0,ISNUMBER(Оборудование!L59),((Год*12+9)-(YEAR(Оборудование!L59)*12+MONTH(Оборудование!L59)))&gt;0,MOD(((Год*12+9)-(YEAR(Оборудование!L59)*12+MONTH(Оборудование!L59))),MAX(1,N(Оборудование!J59)))=0),"ТО",""))))</f>
        <v/>
      </c>
      <c r="K59">
        <f>IF(Оборудование!$B59="","",IF(AND(N(Оборудование!P59)&gt;0,ISNUMBER(Оборудование!R59),((Год*12+10)-(YEAR(Оборудование!R59)*12+MONTH(Оборудование!R59)))&gt;0,MOD(((Год*12+10)-(YEAR(Оборудование!R59)*12+MONTH(Оборудование!R59))),MAX(1,N(Оборудование!P59)))=0),"К",IF(AND(N(Оборудование!M59)&gt;0,ISNUMBER(Оборудование!O59),((Год*12+10)-(YEAR(Оборудование!O59)*12+MONTH(Оборудование!O59)))&gt;0,MOD(((Год*12+10)-(YEAR(Оборудование!O59)*12+MONTH(Оборудование!O59))),MAX(1,N(Оборудование!M59)))=0),"Т",IF(AND(N(Оборудование!J59)&gt;0,ISNUMBER(Оборудование!L59),((Год*12+10)-(YEAR(Оборудование!L59)*12+MONTH(Оборудование!L59)))&gt;0,MOD(((Год*12+10)-(YEAR(Оборудование!L59)*12+MONTH(Оборудование!L59))),MAX(1,N(Оборудование!J59)))=0),"ТО",""))))</f>
        <v/>
      </c>
      <c r="L59">
        <f>IF(Оборудование!$B59="","",IF(AND(N(Оборудование!P59)&gt;0,ISNUMBER(Оборудование!R59),((Год*12+11)-(YEAR(Оборудование!R59)*12+MONTH(Оборудование!R59)))&gt;0,MOD(((Год*12+11)-(YEAR(Оборудование!R59)*12+MONTH(Оборудование!R59))),MAX(1,N(Оборудование!P59)))=0),"К",IF(AND(N(Оборудование!M59)&gt;0,ISNUMBER(Оборудование!O59),((Год*12+11)-(YEAR(Оборудование!O59)*12+MONTH(Оборудование!O59)))&gt;0,MOD(((Год*12+11)-(YEAR(Оборудование!O59)*12+MONTH(Оборудование!O59))),MAX(1,N(Оборудование!M59)))=0),"Т",IF(AND(N(Оборудование!J59)&gt;0,ISNUMBER(Оборудование!L59),((Год*12+11)-(YEAR(Оборудование!L59)*12+MONTH(Оборудование!L59)))&gt;0,MOD(((Год*12+11)-(YEAR(Оборудование!L59)*12+MONTH(Оборудование!L59))),MAX(1,N(Оборудование!J59)))=0),"ТО",""))))</f>
        <v/>
      </c>
      <c r="M59">
        <f>IF(Оборудование!$B59="","",IF(AND(N(Оборудование!P59)&gt;0,ISNUMBER(Оборудование!R59),((Год*12+12)-(YEAR(Оборудование!R59)*12+MONTH(Оборудование!R59)))&gt;0,MOD(((Год*12+12)-(YEAR(Оборудование!R59)*12+MONTH(Оборудование!R59))),MAX(1,N(Оборудование!P59)))=0),"К",IF(AND(N(Оборудование!M59)&gt;0,ISNUMBER(Оборудование!O59),((Год*12+12)-(YEAR(Оборудование!O59)*12+MONTH(Оборудование!O59)))&gt;0,MOD(((Год*12+12)-(YEAR(Оборудование!O59)*12+MONTH(Оборудование!O59))),MAX(1,N(Оборудование!M59)))=0),"Т",IF(AND(N(Оборудование!J59)&gt;0,ISNUMBER(Оборудование!L59),((Год*12+12)-(YEAR(Оборудование!L59)*12+MONTH(Оборудование!L59)))&gt;0,MOD(((Год*12+12)-(YEAR(Оборудование!L59)*12+MONTH(Оборудование!L59))),MAX(1,N(Оборудование!J59)))=0),"ТО",""))))</f>
        <v/>
      </c>
      <c r="O59">
        <f>IF(B59="",0,IF(B59="К",N(Оборудование!$Q59),IF(B59="Т",N(Оборудование!$N59),N(Оборудование!$K59))))</f>
        <v/>
      </c>
      <c r="P59">
        <f>IF(C59="",0,IF(C59="К",N(Оборудование!$Q59),IF(C59="Т",N(Оборудование!$N59),N(Оборудование!$K59))))</f>
        <v/>
      </c>
      <c r="Q59">
        <f>IF(D59="",0,IF(D59="К",N(Оборудование!$Q59),IF(D59="Т",N(Оборудование!$N59),N(Оборудование!$K59))))</f>
        <v/>
      </c>
      <c r="R59">
        <f>IF(E59="",0,IF(E59="К",N(Оборудование!$Q59),IF(E59="Т",N(Оборудование!$N59),N(Оборудование!$K59))))</f>
        <v/>
      </c>
      <c r="S59">
        <f>IF(F59="",0,IF(F59="К",N(Оборудование!$Q59),IF(F59="Т",N(Оборудование!$N59),N(Оборудование!$K59))))</f>
        <v/>
      </c>
      <c r="T59">
        <f>IF(G59="",0,IF(G59="К",N(Оборудование!$Q59),IF(G59="Т",N(Оборудование!$N59),N(Оборудование!$K59))))</f>
        <v/>
      </c>
      <c r="U59">
        <f>IF(H59="",0,IF(H59="К",N(Оборудование!$Q59),IF(H59="Т",N(Оборудование!$N59),N(Оборудование!$K59))))</f>
        <v/>
      </c>
      <c r="V59">
        <f>IF(I59="",0,IF(I59="К",N(Оборудование!$Q59),IF(I59="Т",N(Оборудование!$N59),N(Оборудование!$K59))))</f>
        <v/>
      </c>
      <c r="W59">
        <f>IF(J59="",0,IF(J59="К",N(Оборудование!$Q59),IF(J59="Т",N(Оборудование!$N59),N(Оборудование!$K59))))</f>
        <v/>
      </c>
      <c r="X59">
        <f>IF(K59="",0,IF(K59="К",N(Оборудование!$Q59),IF(K59="Т",N(Оборудование!$N59),N(Оборудование!$K59))))</f>
        <v/>
      </c>
      <c r="Y59">
        <f>IF(L59="",0,IF(L59="К",N(Оборудование!$Q59),IF(L59="Т",N(Оборудование!$N59),N(Оборудование!$K59))))</f>
        <v/>
      </c>
      <c r="Z59">
        <f>IF(M59="",0,IF(M59="К",N(Оборудование!$Q59),IF(M59="Т",N(Оборудование!$N59),N(Оборудование!$K59))))</f>
        <v/>
      </c>
      <c r="AB59">
        <f>IF(B59="","",IF(COUNTIF('Журнал выполнения'!$H$6:$H$405,$A59&amp;"|"&amp;TEXT(DATE(Год,1,1),"YYYYMM"))&gt;0,"В",IF(EOMONTH(DATE(Год,1,1),0)&lt;ОтчДата,"Х","П")))</f>
        <v/>
      </c>
      <c r="AC59">
        <f>IF(C59="","",IF(COUNTIF('Журнал выполнения'!$H$6:$H$405,$A59&amp;"|"&amp;TEXT(DATE(Год,2,1),"YYYYMM"))&gt;0,"В",IF(EOMONTH(DATE(Год,2,1),0)&lt;ОтчДата,"Х","П")))</f>
        <v/>
      </c>
      <c r="AD59">
        <f>IF(D59="","",IF(COUNTIF('Журнал выполнения'!$H$6:$H$405,$A59&amp;"|"&amp;TEXT(DATE(Год,3,1),"YYYYMM"))&gt;0,"В",IF(EOMONTH(DATE(Год,3,1),0)&lt;ОтчДата,"Х","П")))</f>
        <v/>
      </c>
      <c r="AE59">
        <f>IF(E59="","",IF(COUNTIF('Журнал выполнения'!$H$6:$H$405,$A59&amp;"|"&amp;TEXT(DATE(Год,4,1),"YYYYMM"))&gt;0,"В",IF(EOMONTH(DATE(Год,4,1),0)&lt;ОтчДата,"Х","П")))</f>
        <v/>
      </c>
      <c r="AF59">
        <f>IF(F59="","",IF(COUNTIF('Журнал выполнения'!$H$6:$H$405,$A59&amp;"|"&amp;TEXT(DATE(Год,5,1),"YYYYMM"))&gt;0,"В",IF(EOMONTH(DATE(Год,5,1),0)&lt;ОтчДата,"Х","П")))</f>
        <v/>
      </c>
      <c r="AG59">
        <f>IF(G59="","",IF(COUNTIF('Журнал выполнения'!$H$6:$H$405,$A59&amp;"|"&amp;TEXT(DATE(Год,6,1),"YYYYMM"))&gt;0,"В",IF(EOMONTH(DATE(Год,6,1),0)&lt;ОтчДата,"Х","П")))</f>
        <v/>
      </c>
      <c r="AH59">
        <f>IF(H59="","",IF(COUNTIF('Журнал выполнения'!$H$6:$H$405,$A59&amp;"|"&amp;TEXT(DATE(Год,7,1),"YYYYMM"))&gt;0,"В",IF(EOMONTH(DATE(Год,7,1),0)&lt;ОтчДата,"Х","П")))</f>
        <v/>
      </c>
      <c r="AI59">
        <f>IF(I59="","",IF(COUNTIF('Журнал выполнения'!$H$6:$H$405,$A59&amp;"|"&amp;TEXT(DATE(Год,8,1),"YYYYMM"))&gt;0,"В",IF(EOMONTH(DATE(Год,8,1),0)&lt;ОтчДата,"Х","П")))</f>
        <v/>
      </c>
      <c r="AJ59">
        <f>IF(J59="","",IF(COUNTIF('Журнал выполнения'!$H$6:$H$405,$A59&amp;"|"&amp;TEXT(DATE(Год,9,1),"YYYYMM"))&gt;0,"В",IF(EOMONTH(DATE(Год,9,1),0)&lt;ОтчДата,"Х","П")))</f>
        <v/>
      </c>
      <c r="AK59">
        <f>IF(K59="","",IF(COUNTIF('Журнал выполнения'!$H$6:$H$405,$A59&amp;"|"&amp;TEXT(DATE(Год,10,1),"YYYYMM"))&gt;0,"В",IF(EOMONTH(DATE(Год,10,1),0)&lt;ОтчДата,"Х","П")))</f>
        <v/>
      </c>
      <c r="AL59">
        <f>IF(L59="","",IF(COUNTIF('Журнал выполнения'!$H$6:$H$405,$A59&amp;"|"&amp;TEXT(DATE(Год,11,1),"YYYYMM"))&gt;0,"В",IF(EOMONTH(DATE(Год,11,1),0)&lt;ОтчДата,"Х","П")))</f>
        <v/>
      </c>
      <c r="AM59">
        <f>IF(M59="","",IF(COUNTIF('Журнал выполнения'!$H$6:$H$405,$A59&amp;"|"&amp;TEXT(DATE(Год,12,1),"YYYYMM"))&gt;0,"В",IF(EOMONTH(DATE(Год,12,1),0)&lt;ОтчДата,"Х","П")))</f>
        <v/>
      </c>
    </row>
    <row r="60">
      <c r="A60">
        <f>Оборудование!A60</f>
        <v/>
      </c>
      <c r="B60">
        <f>IF(Оборудование!$B60="","",IF(AND(N(Оборудование!P60)&gt;0,ISNUMBER(Оборудование!R60),((Год*12+1)-(YEAR(Оборудование!R60)*12+MONTH(Оборудование!R60)))&gt;0,MOD(((Год*12+1)-(YEAR(Оборудование!R60)*12+MONTH(Оборудование!R60))),MAX(1,N(Оборудование!P60)))=0),"К",IF(AND(N(Оборудование!M60)&gt;0,ISNUMBER(Оборудование!O60),((Год*12+1)-(YEAR(Оборудование!O60)*12+MONTH(Оборудование!O60)))&gt;0,MOD(((Год*12+1)-(YEAR(Оборудование!O60)*12+MONTH(Оборудование!O60))),MAX(1,N(Оборудование!M60)))=0),"Т",IF(AND(N(Оборудование!J60)&gt;0,ISNUMBER(Оборудование!L60),((Год*12+1)-(YEAR(Оборудование!L60)*12+MONTH(Оборудование!L60)))&gt;0,MOD(((Год*12+1)-(YEAR(Оборудование!L60)*12+MONTH(Оборудование!L60))),MAX(1,N(Оборудование!J60)))=0),"ТО",""))))</f>
        <v/>
      </c>
      <c r="C60">
        <f>IF(Оборудование!$B60="","",IF(AND(N(Оборудование!P60)&gt;0,ISNUMBER(Оборудование!R60),((Год*12+2)-(YEAR(Оборудование!R60)*12+MONTH(Оборудование!R60)))&gt;0,MOD(((Год*12+2)-(YEAR(Оборудование!R60)*12+MONTH(Оборудование!R60))),MAX(1,N(Оборудование!P60)))=0),"К",IF(AND(N(Оборудование!M60)&gt;0,ISNUMBER(Оборудование!O60),((Год*12+2)-(YEAR(Оборудование!O60)*12+MONTH(Оборудование!O60)))&gt;0,MOD(((Год*12+2)-(YEAR(Оборудование!O60)*12+MONTH(Оборудование!O60))),MAX(1,N(Оборудование!M60)))=0),"Т",IF(AND(N(Оборудование!J60)&gt;0,ISNUMBER(Оборудование!L60),((Год*12+2)-(YEAR(Оборудование!L60)*12+MONTH(Оборудование!L60)))&gt;0,MOD(((Год*12+2)-(YEAR(Оборудование!L60)*12+MONTH(Оборудование!L60))),MAX(1,N(Оборудование!J60)))=0),"ТО",""))))</f>
        <v/>
      </c>
      <c r="D60">
        <f>IF(Оборудование!$B60="","",IF(AND(N(Оборудование!P60)&gt;0,ISNUMBER(Оборудование!R60),((Год*12+3)-(YEAR(Оборудование!R60)*12+MONTH(Оборудование!R60)))&gt;0,MOD(((Год*12+3)-(YEAR(Оборудование!R60)*12+MONTH(Оборудование!R60))),MAX(1,N(Оборудование!P60)))=0),"К",IF(AND(N(Оборудование!M60)&gt;0,ISNUMBER(Оборудование!O60),((Год*12+3)-(YEAR(Оборудование!O60)*12+MONTH(Оборудование!O60)))&gt;0,MOD(((Год*12+3)-(YEAR(Оборудование!O60)*12+MONTH(Оборудование!O60))),MAX(1,N(Оборудование!M60)))=0),"Т",IF(AND(N(Оборудование!J60)&gt;0,ISNUMBER(Оборудование!L60),((Год*12+3)-(YEAR(Оборудование!L60)*12+MONTH(Оборудование!L60)))&gt;0,MOD(((Год*12+3)-(YEAR(Оборудование!L60)*12+MONTH(Оборудование!L60))),MAX(1,N(Оборудование!J60)))=0),"ТО",""))))</f>
        <v/>
      </c>
      <c r="E60">
        <f>IF(Оборудование!$B60="","",IF(AND(N(Оборудование!P60)&gt;0,ISNUMBER(Оборудование!R60),((Год*12+4)-(YEAR(Оборудование!R60)*12+MONTH(Оборудование!R60)))&gt;0,MOD(((Год*12+4)-(YEAR(Оборудование!R60)*12+MONTH(Оборудование!R60))),MAX(1,N(Оборудование!P60)))=0),"К",IF(AND(N(Оборудование!M60)&gt;0,ISNUMBER(Оборудование!O60),((Год*12+4)-(YEAR(Оборудование!O60)*12+MONTH(Оборудование!O60)))&gt;0,MOD(((Год*12+4)-(YEAR(Оборудование!O60)*12+MONTH(Оборудование!O60))),MAX(1,N(Оборудование!M60)))=0),"Т",IF(AND(N(Оборудование!J60)&gt;0,ISNUMBER(Оборудование!L60),((Год*12+4)-(YEAR(Оборудование!L60)*12+MONTH(Оборудование!L60)))&gt;0,MOD(((Год*12+4)-(YEAR(Оборудование!L60)*12+MONTH(Оборудование!L60))),MAX(1,N(Оборудование!J60)))=0),"ТО",""))))</f>
        <v/>
      </c>
      <c r="F60">
        <f>IF(Оборудование!$B60="","",IF(AND(N(Оборудование!P60)&gt;0,ISNUMBER(Оборудование!R60),((Год*12+5)-(YEAR(Оборудование!R60)*12+MONTH(Оборудование!R60)))&gt;0,MOD(((Год*12+5)-(YEAR(Оборудование!R60)*12+MONTH(Оборудование!R60))),MAX(1,N(Оборудование!P60)))=0),"К",IF(AND(N(Оборудование!M60)&gt;0,ISNUMBER(Оборудование!O60),((Год*12+5)-(YEAR(Оборудование!O60)*12+MONTH(Оборудование!O60)))&gt;0,MOD(((Год*12+5)-(YEAR(Оборудование!O60)*12+MONTH(Оборудование!O60))),MAX(1,N(Оборудование!M60)))=0),"Т",IF(AND(N(Оборудование!J60)&gt;0,ISNUMBER(Оборудование!L60),((Год*12+5)-(YEAR(Оборудование!L60)*12+MONTH(Оборудование!L60)))&gt;0,MOD(((Год*12+5)-(YEAR(Оборудование!L60)*12+MONTH(Оборудование!L60))),MAX(1,N(Оборудование!J60)))=0),"ТО",""))))</f>
        <v/>
      </c>
      <c r="G60">
        <f>IF(Оборудование!$B60="","",IF(AND(N(Оборудование!P60)&gt;0,ISNUMBER(Оборудование!R60),((Год*12+6)-(YEAR(Оборудование!R60)*12+MONTH(Оборудование!R60)))&gt;0,MOD(((Год*12+6)-(YEAR(Оборудование!R60)*12+MONTH(Оборудование!R60))),MAX(1,N(Оборудование!P60)))=0),"К",IF(AND(N(Оборудование!M60)&gt;0,ISNUMBER(Оборудование!O60),((Год*12+6)-(YEAR(Оборудование!O60)*12+MONTH(Оборудование!O60)))&gt;0,MOD(((Год*12+6)-(YEAR(Оборудование!O60)*12+MONTH(Оборудование!O60))),MAX(1,N(Оборудование!M60)))=0),"Т",IF(AND(N(Оборудование!J60)&gt;0,ISNUMBER(Оборудование!L60),((Год*12+6)-(YEAR(Оборудование!L60)*12+MONTH(Оборудование!L60)))&gt;0,MOD(((Год*12+6)-(YEAR(Оборудование!L60)*12+MONTH(Оборудование!L60))),MAX(1,N(Оборудование!J60)))=0),"ТО",""))))</f>
        <v/>
      </c>
      <c r="H60">
        <f>IF(Оборудование!$B60="","",IF(AND(N(Оборудование!P60)&gt;0,ISNUMBER(Оборудование!R60),((Год*12+7)-(YEAR(Оборудование!R60)*12+MONTH(Оборудование!R60)))&gt;0,MOD(((Год*12+7)-(YEAR(Оборудование!R60)*12+MONTH(Оборудование!R60))),MAX(1,N(Оборудование!P60)))=0),"К",IF(AND(N(Оборудование!M60)&gt;0,ISNUMBER(Оборудование!O60),((Год*12+7)-(YEAR(Оборудование!O60)*12+MONTH(Оборудование!O60)))&gt;0,MOD(((Год*12+7)-(YEAR(Оборудование!O60)*12+MONTH(Оборудование!O60))),MAX(1,N(Оборудование!M60)))=0),"Т",IF(AND(N(Оборудование!J60)&gt;0,ISNUMBER(Оборудование!L60),((Год*12+7)-(YEAR(Оборудование!L60)*12+MONTH(Оборудование!L60)))&gt;0,MOD(((Год*12+7)-(YEAR(Оборудование!L60)*12+MONTH(Оборудование!L60))),MAX(1,N(Оборудование!J60)))=0),"ТО",""))))</f>
        <v/>
      </c>
      <c r="I60">
        <f>IF(Оборудование!$B60="","",IF(AND(N(Оборудование!P60)&gt;0,ISNUMBER(Оборудование!R60),((Год*12+8)-(YEAR(Оборудование!R60)*12+MONTH(Оборудование!R60)))&gt;0,MOD(((Год*12+8)-(YEAR(Оборудование!R60)*12+MONTH(Оборудование!R60))),MAX(1,N(Оборудование!P60)))=0),"К",IF(AND(N(Оборудование!M60)&gt;0,ISNUMBER(Оборудование!O60),((Год*12+8)-(YEAR(Оборудование!O60)*12+MONTH(Оборудование!O60)))&gt;0,MOD(((Год*12+8)-(YEAR(Оборудование!O60)*12+MONTH(Оборудование!O60))),MAX(1,N(Оборудование!M60)))=0),"Т",IF(AND(N(Оборудование!J60)&gt;0,ISNUMBER(Оборудование!L60),((Год*12+8)-(YEAR(Оборудование!L60)*12+MONTH(Оборудование!L60)))&gt;0,MOD(((Год*12+8)-(YEAR(Оборудование!L60)*12+MONTH(Оборудование!L60))),MAX(1,N(Оборудование!J60)))=0),"ТО",""))))</f>
        <v/>
      </c>
      <c r="J60">
        <f>IF(Оборудование!$B60="","",IF(AND(N(Оборудование!P60)&gt;0,ISNUMBER(Оборудование!R60),((Год*12+9)-(YEAR(Оборудование!R60)*12+MONTH(Оборудование!R60)))&gt;0,MOD(((Год*12+9)-(YEAR(Оборудование!R60)*12+MONTH(Оборудование!R60))),MAX(1,N(Оборудование!P60)))=0),"К",IF(AND(N(Оборудование!M60)&gt;0,ISNUMBER(Оборудование!O60),((Год*12+9)-(YEAR(Оборудование!O60)*12+MONTH(Оборудование!O60)))&gt;0,MOD(((Год*12+9)-(YEAR(Оборудование!O60)*12+MONTH(Оборудование!O60))),MAX(1,N(Оборудование!M60)))=0),"Т",IF(AND(N(Оборудование!J60)&gt;0,ISNUMBER(Оборудование!L60),((Год*12+9)-(YEAR(Оборудование!L60)*12+MONTH(Оборудование!L60)))&gt;0,MOD(((Год*12+9)-(YEAR(Оборудование!L60)*12+MONTH(Оборудование!L60))),MAX(1,N(Оборудование!J60)))=0),"ТО",""))))</f>
        <v/>
      </c>
      <c r="K60">
        <f>IF(Оборудование!$B60="","",IF(AND(N(Оборудование!P60)&gt;0,ISNUMBER(Оборудование!R60),((Год*12+10)-(YEAR(Оборудование!R60)*12+MONTH(Оборудование!R60)))&gt;0,MOD(((Год*12+10)-(YEAR(Оборудование!R60)*12+MONTH(Оборудование!R60))),MAX(1,N(Оборудование!P60)))=0),"К",IF(AND(N(Оборудование!M60)&gt;0,ISNUMBER(Оборудование!O60),((Год*12+10)-(YEAR(Оборудование!O60)*12+MONTH(Оборудование!O60)))&gt;0,MOD(((Год*12+10)-(YEAR(Оборудование!O60)*12+MONTH(Оборудование!O60))),MAX(1,N(Оборудование!M60)))=0),"Т",IF(AND(N(Оборудование!J60)&gt;0,ISNUMBER(Оборудование!L60),((Год*12+10)-(YEAR(Оборудование!L60)*12+MONTH(Оборудование!L60)))&gt;0,MOD(((Год*12+10)-(YEAR(Оборудование!L60)*12+MONTH(Оборудование!L60))),MAX(1,N(Оборудование!J60)))=0),"ТО",""))))</f>
        <v/>
      </c>
      <c r="L60">
        <f>IF(Оборудование!$B60="","",IF(AND(N(Оборудование!P60)&gt;0,ISNUMBER(Оборудование!R60),((Год*12+11)-(YEAR(Оборудование!R60)*12+MONTH(Оборудование!R60)))&gt;0,MOD(((Год*12+11)-(YEAR(Оборудование!R60)*12+MONTH(Оборудование!R60))),MAX(1,N(Оборудование!P60)))=0),"К",IF(AND(N(Оборудование!M60)&gt;0,ISNUMBER(Оборудование!O60),((Год*12+11)-(YEAR(Оборудование!O60)*12+MONTH(Оборудование!O60)))&gt;0,MOD(((Год*12+11)-(YEAR(Оборудование!O60)*12+MONTH(Оборудование!O60))),MAX(1,N(Оборудование!M60)))=0),"Т",IF(AND(N(Оборудование!J60)&gt;0,ISNUMBER(Оборудование!L60),((Год*12+11)-(YEAR(Оборудование!L60)*12+MONTH(Оборудование!L60)))&gt;0,MOD(((Год*12+11)-(YEAR(Оборудование!L60)*12+MONTH(Оборудование!L60))),MAX(1,N(Оборудование!J60)))=0),"ТО",""))))</f>
        <v/>
      </c>
      <c r="M60">
        <f>IF(Оборудование!$B60="","",IF(AND(N(Оборудование!P60)&gt;0,ISNUMBER(Оборудование!R60),((Год*12+12)-(YEAR(Оборудование!R60)*12+MONTH(Оборудование!R60)))&gt;0,MOD(((Год*12+12)-(YEAR(Оборудование!R60)*12+MONTH(Оборудование!R60))),MAX(1,N(Оборудование!P60)))=0),"К",IF(AND(N(Оборудование!M60)&gt;0,ISNUMBER(Оборудование!O60),((Год*12+12)-(YEAR(Оборудование!O60)*12+MONTH(Оборудование!O60)))&gt;0,MOD(((Год*12+12)-(YEAR(Оборудование!O60)*12+MONTH(Оборудование!O60))),MAX(1,N(Оборудование!M60)))=0),"Т",IF(AND(N(Оборудование!J60)&gt;0,ISNUMBER(Оборудование!L60),((Год*12+12)-(YEAR(Оборудование!L60)*12+MONTH(Оборудование!L60)))&gt;0,MOD(((Год*12+12)-(YEAR(Оборудование!L60)*12+MONTH(Оборудование!L60))),MAX(1,N(Оборудование!J60)))=0),"ТО",""))))</f>
        <v/>
      </c>
      <c r="O60">
        <f>IF(B60="",0,IF(B60="К",N(Оборудование!$Q60),IF(B60="Т",N(Оборудование!$N60),N(Оборудование!$K60))))</f>
        <v/>
      </c>
      <c r="P60">
        <f>IF(C60="",0,IF(C60="К",N(Оборудование!$Q60),IF(C60="Т",N(Оборудование!$N60),N(Оборудование!$K60))))</f>
        <v/>
      </c>
      <c r="Q60">
        <f>IF(D60="",0,IF(D60="К",N(Оборудование!$Q60),IF(D60="Т",N(Оборудование!$N60),N(Оборудование!$K60))))</f>
        <v/>
      </c>
      <c r="R60">
        <f>IF(E60="",0,IF(E60="К",N(Оборудование!$Q60),IF(E60="Т",N(Оборудование!$N60),N(Оборудование!$K60))))</f>
        <v/>
      </c>
      <c r="S60">
        <f>IF(F60="",0,IF(F60="К",N(Оборудование!$Q60),IF(F60="Т",N(Оборудование!$N60),N(Оборудование!$K60))))</f>
        <v/>
      </c>
      <c r="T60">
        <f>IF(G60="",0,IF(G60="К",N(Оборудование!$Q60),IF(G60="Т",N(Оборудование!$N60),N(Оборудование!$K60))))</f>
        <v/>
      </c>
      <c r="U60">
        <f>IF(H60="",0,IF(H60="К",N(Оборудование!$Q60),IF(H60="Т",N(Оборудование!$N60),N(Оборудование!$K60))))</f>
        <v/>
      </c>
      <c r="V60">
        <f>IF(I60="",0,IF(I60="К",N(Оборудование!$Q60),IF(I60="Т",N(Оборудование!$N60),N(Оборудование!$K60))))</f>
        <v/>
      </c>
      <c r="W60">
        <f>IF(J60="",0,IF(J60="К",N(Оборудование!$Q60),IF(J60="Т",N(Оборудование!$N60),N(Оборудование!$K60))))</f>
        <v/>
      </c>
      <c r="X60">
        <f>IF(K60="",0,IF(K60="К",N(Оборудование!$Q60),IF(K60="Т",N(Оборудование!$N60),N(Оборудование!$K60))))</f>
        <v/>
      </c>
      <c r="Y60">
        <f>IF(L60="",0,IF(L60="К",N(Оборудование!$Q60),IF(L60="Т",N(Оборудование!$N60),N(Оборудование!$K60))))</f>
        <v/>
      </c>
      <c r="Z60">
        <f>IF(M60="",0,IF(M60="К",N(Оборудование!$Q60),IF(M60="Т",N(Оборудование!$N60),N(Оборудование!$K60))))</f>
        <v/>
      </c>
      <c r="AB60">
        <f>IF(B60="","",IF(COUNTIF('Журнал выполнения'!$H$6:$H$405,$A60&amp;"|"&amp;TEXT(DATE(Год,1,1),"YYYYMM"))&gt;0,"В",IF(EOMONTH(DATE(Год,1,1),0)&lt;ОтчДата,"Х","П")))</f>
        <v/>
      </c>
      <c r="AC60">
        <f>IF(C60="","",IF(COUNTIF('Журнал выполнения'!$H$6:$H$405,$A60&amp;"|"&amp;TEXT(DATE(Год,2,1),"YYYYMM"))&gt;0,"В",IF(EOMONTH(DATE(Год,2,1),0)&lt;ОтчДата,"Х","П")))</f>
        <v/>
      </c>
      <c r="AD60">
        <f>IF(D60="","",IF(COUNTIF('Журнал выполнения'!$H$6:$H$405,$A60&amp;"|"&amp;TEXT(DATE(Год,3,1),"YYYYMM"))&gt;0,"В",IF(EOMONTH(DATE(Год,3,1),0)&lt;ОтчДата,"Х","П")))</f>
        <v/>
      </c>
      <c r="AE60">
        <f>IF(E60="","",IF(COUNTIF('Журнал выполнения'!$H$6:$H$405,$A60&amp;"|"&amp;TEXT(DATE(Год,4,1),"YYYYMM"))&gt;0,"В",IF(EOMONTH(DATE(Год,4,1),0)&lt;ОтчДата,"Х","П")))</f>
        <v/>
      </c>
      <c r="AF60">
        <f>IF(F60="","",IF(COUNTIF('Журнал выполнения'!$H$6:$H$405,$A60&amp;"|"&amp;TEXT(DATE(Год,5,1),"YYYYMM"))&gt;0,"В",IF(EOMONTH(DATE(Год,5,1),0)&lt;ОтчДата,"Х","П")))</f>
        <v/>
      </c>
      <c r="AG60">
        <f>IF(G60="","",IF(COUNTIF('Журнал выполнения'!$H$6:$H$405,$A60&amp;"|"&amp;TEXT(DATE(Год,6,1),"YYYYMM"))&gt;0,"В",IF(EOMONTH(DATE(Год,6,1),0)&lt;ОтчДата,"Х","П")))</f>
        <v/>
      </c>
      <c r="AH60">
        <f>IF(H60="","",IF(COUNTIF('Журнал выполнения'!$H$6:$H$405,$A60&amp;"|"&amp;TEXT(DATE(Год,7,1),"YYYYMM"))&gt;0,"В",IF(EOMONTH(DATE(Год,7,1),0)&lt;ОтчДата,"Х","П")))</f>
        <v/>
      </c>
      <c r="AI60">
        <f>IF(I60="","",IF(COUNTIF('Журнал выполнения'!$H$6:$H$405,$A60&amp;"|"&amp;TEXT(DATE(Год,8,1),"YYYYMM"))&gt;0,"В",IF(EOMONTH(DATE(Год,8,1),0)&lt;ОтчДата,"Х","П")))</f>
        <v/>
      </c>
      <c r="AJ60">
        <f>IF(J60="","",IF(COUNTIF('Журнал выполнения'!$H$6:$H$405,$A60&amp;"|"&amp;TEXT(DATE(Год,9,1),"YYYYMM"))&gt;0,"В",IF(EOMONTH(DATE(Год,9,1),0)&lt;ОтчДата,"Х","П")))</f>
        <v/>
      </c>
      <c r="AK60">
        <f>IF(K60="","",IF(COUNTIF('Журнал выполнения'!$H$6:$H$405,$A60&amp;"|"&amp;TEXT(DATE(Год,10,1),"YYYYMM"))&gt;0,"В",IF(EOMONTH(DATE(Год,10,1),0)&lt;ОтчДата,"Х","П")))</f>
        <v/>
      </c>
      <c r="AL60">
        <f>IF(L60="","",IF(COUNTIF('Журнал выполнения'!$H$6:$H$405,$A60&amp;"|"&amp;TEXT(DATE(Год,11,1),"YYYYMM"))&gt;0,"В",IF(EOMONTH(DATE(Год,11,1),0)&lt;ОтчДата,"Х","П")))</f>
        <v/>
      </c>
      <c r="AM60">
        <f>IF(M60="","",IF(COUNTIF('Журнал выполнения'!$H$6:$H$405,$A60&amp;"|"&amp;TEXT(DATE(Год,12,1),"YYYYMM"))&gt;0,"В",IF(EOMONTH(DATE(Год,12,1),0)&lt;ОтчДата,"Х","П")))</f>
        <v/>
      </c>
    </row>
    <row r="61">
      <c r="A61">
        <f>Оборудование!A61</f>
        <v/>
      </c>
      <c r="B61">
        <f>IF(Оборудование!$B61="","",IF(AND(N(Оборудование!P61)&gt;0,ISNUMBER(Оборудование!R61),((Год*12+1)-(YEAR(Оборудование!R61)*12+MONTH(Оборудование!R61)))&gt;0,MOD(((Год*12+1)-(YEAR(Оборудование!R61)*12+MONTH(Оборудование!R61))),MAX(1,N(Оборудование!P61)))=0),"К",IF(AND(N(Оборудование!M61)&gt;0,ISNUMBER(Оборудование!O61),((Год*12+1)-(YEAR(Оборудование!O61)*12+MONTH(Оборудование!O61)))&gt;0,MOD(((Год*12+1)-(YEAR(Оборудование!O61)*12+MONTH(Оборудование!O61))),MAX(1,N(Оборудование!M61)))=0),"Т",IF(AND(N(Оборудование!J61)&gt;0,ISNUMBER(Оборудование!L61),((Год*12+1)-(YEAR(Оборудование!L61)*12+MONTH(Оборудование!L61)))&gt;0,MOD(((Год*12+1)-(YEAR(Оборудование!L61)*12+MONTH(Оборудование!L61))),MAX(1,N(Оборудование!J61)))=0),"ТО",""))))</f>
        <v/>
      </c>
      <c r="C61">
        <f>IF(Оборудование!$B61="","",IF(AND(N(Оборудование!P61)&gt;0,ISNUMBER(Оборудование!R61),((Год*12+2)-(YEAR(Оборудование!R61)*12+MONTH(Оборудование!R61)))&gt;0,MOD(((Год*12+2)-(YEAR(Оборудование!R61)*12+MONTH(Оборудование!R61))),MAX(1,N(Оборудование!P61)))=0),"К",IF(AND(N(Оборудование!M61)&gt;0,ISNUMBER(Оборудование!O61),((Год*12+2)-(YEAR(Оборудование!O61)*12+MONTH(Оборудование!O61)))&gt;0,MOD(((Год*12+2)-(YEAR(Оборудование!O61)*12+MONTH(Оборудование!O61))),MAX(1,N(Оборудование!M61)))=0),"Т",IF(AND(N(Оборудование!J61)&gt;0,ISNUMBER(Оборудование!L61),((Год*12+2)-(YEAR(Оборудование!L61)*12+MONTH(Оборудование!L61)))&gt;0,MOD(((Год*12+2)-(YEAR(Оборудование!L61)*12+MONTH(Оборудование!L61))),MAX(1,N(Оборудование!J61)))=0),"ТО",""))))</f>
        <v/>
      </c>
      <c r="D61">
        <f>IF(Оборудование!$B61="","",IF(AND(N(Оборудование!P61)&gt;0,ISNUMBER(Оборудование!R61),((Год*12+3)-(YEAR(Оборудование!R61)*12+MONTH(Оборудование!R61)))&gt;0,MOD(((Год*12+3)-(YEAR(Оборудование!R61)*12+MONTH(Оборудование!R61))),MAX(1,N(Оборудование!P61)))=0),"К",IF(AND(N(Оборудование!M61)&gt;0,ISNUMBER(Оборудование!O61),((Год*12+3)-(YEAR(Оборудование!O61)*12+MONTH(Оборудование!O61)))&gt;0,MOD(((Год*12+3)-(YEAR(Оборудование!O61)*12+MONTH(Оборудование!O61))),MAX(1,N(Оборудование!M61)))=0),"Т",IF(AND(N(Оборудование!J61)&gt;0,ISNUMBER(Оборудование!L61),((Год*12+3)-(YEAR(Оборудование!L61)*12+MONTH(Оборудование!L61)))&gt;0,MOD(((Год*12+3)-(YEAR(Оборудование!L61)*12+MONTH(Оборудование!L61))),MAX(1,N(Оборудование!J61)))=0),"ТО",""))))</f>
        <v/>
      </c>
      <c r="E61">
        <f>IF(Оборудование!$B61="","",IF(AND(N(Оборудование!P61)&gt;0,ISNUMBER(Оборудование!R61),((Год*12+4)-(YEAR(Оборудование!R61)*12+MONTH(Оборудование!R61)))&gt;0,MOD(((Год*12+4)-(YEAR(Оборудование!R61)*12+MONTH(Оборудование!R61))),MAX(1,N(Оборудование!P61)))=0),"К",IF(AND(N(Оборудование!M61)&gt;0,ISNUMBER(Оборудование!O61),((Год*12+4)-(YEAR(Оборудование!O61)*12+MONTH(Оборудование!O61)))&gt;0,MOD(((Год*12+4)-(YEAR(Оборудование!O61)*12+MONTH(Оборудование!O61))),MAX(1,N(Оборудование!M61)))=0),"Т",IF(AND(N(Оборудование!J61)&gt;0,ISNUMBER(Оборудование!L61),((Год*12+4)-(YEAR(Оборудование!L61)*12+MONTH(Оборудование!L61)))&gt;0,MOD(((Год*12+4)-(YEAR(Оборудование!L61)*12+MONTH(Оборудование!L61))),MAX(1,N(Оборудование!J61)))=0),"ТО",""))))</f>
        <v/>
      </c>
      <c r="F61">
        <f>IF(Оборудование!$B61="","",IF(AND(N(Оборудование!P61)&gt;0,ISNUMBER(Оборудование!R61),((Год*12+5)-(YEAR(Оборудование!R61)*12+MONTH(Оборудование!R61)))&gt;0,MOD(((Год*12+5)-(YEAR(Оборудование!R61)*12+MONTH(Оборудование!R61))),MAX(1,N(Оборудование!P61)))=0),"К",IF(AND(N(Оборудование!M61)&gt;0,ISNUMBER(Оборудование!O61),((Год*12+5)-(YEAR(Оборудование!O61)*12+MONTH(Оборудование!O61)))&gt;0,MOD(((Год*12+5)-(YEAR(Оборудование!O61)*12+MONTH(Оборудование!O61))),MAX(1,N(Оборудование!M61)))=0),"Т",IF(AND(N(Оборудование!J61)&gt;0,ISNUMBER(Оборудование!L61),((Год*12+5)-(YEAR(Оборудование!L61)*12+MONTH(Оборудование!L61)))&gt;0,MOD(((Год*12+5)-(YEAR(Оборудование!L61)*12+MONTH(Оборудование!L61))),MAX(1,N(Оборудование!J61)))=0),"ТО",""))))</f>
        <v/>
      </c>
      <c r="G61">
        <f>IF(Оборудование!$B61="","",IF(AND(N(Оборудование!P61)&gt;0,ISNUMBER(Оборудование!R61),((Год*12+6)-(YEAR(Оборудование!R61)*12+MONTH(Оборудование!R61)))&gt;0,MOD(((Год*12+6)-(YEAR(Оборудование!R61)*12+MONTH(Оборудование!R61))),MAX(1,N(Оборудование!P61)))=0),"К",IF(AND(N(Оборудование!M61)&gt;0,ISNUMBER(Оборудование!O61),((Год*12+6)-(YEAR(Оборудование!O61)*12+MONTH(Оборудование!O61)))&gt;0,MOD(((Год*12+6)-(YEAR(Оборудование!O61)*12+MONTH(Оборудование!O61))),MAX(1,N(Оборудование!M61)))=0),"Т",IF(AND(N(Оборудование!J61)&gt;0,ISNUMBER(Оборудование!L61),((Год*12+6)-(YEAR(Оборудование!L61)*12+MONTH(Оборудование!L61)))&gt;0,MOD(((Год*12+6)-(YEAR(Оборудование!L61)*12+MONTH(Оборудование!L61))),MAX(1,N(Оборудование!J61)))=0),"ТО",""))))</f>
        <v/>
      </c>
      <c r="H61">
        <f>IF(Оборудование!$B61="","",IF(AND(N(Оборудование!P61)&gt;0,ISNUMBER(Оборудование!R61),((Год*12+7)-(YEAR(Оборудование!R61)*12+MONTH(Оборудование!R61)))&gt;0,MOD(((Год*12+7)-(YEAR(Оборудование!R61)*12+MONTH(Оборудование!R61))),MAX(1,N(Оборудование!P61)))=0),"К",IF(AND(N(Оборудование!M61)&gt;0,ISNUMBER(Оборудование!O61),((Год*12+7)-(YEAR(Оборудование!O61)*12+MONTH(Оборудование!O61)))&gt;0,MOD(((Год*12+7)-(YEAR(Оборудование!O61)*12+MONTH(Оборудование!O61))),MAX(1,N(Оборудование!M61)))=0),"Т",IF(AND(N(Оборудование!J61)&gt;0,ISNUMBER(Оборудование!L61),((Год*12+7)-(YEAR(Оборудование!L61)*12+MONTH(Оборудование!L61)))&gt;0,MOD(((Год*12+7)-(YEAR(Оборудование!L61)*12+MONTH(Оборудование!L61))),MAX(1,N(Оборудование!J61)))=0),"ТО",""))))</f>
        <v/>
      </c>
      <c r="I61">
        <f>IF(Оборудование!$B61="","",IF(AND(N(Оборудование!P61)&gt;0,ISNUMBER(Оборудование!R61),((Год*12+8)-(YEAR(Оборудование!R61)*12+MONTH(Оборудование!R61)))&gt;0,MOD(((Год*12+8)-(YEAR(Оборудование!R61)*12+MONTH(Оборудование!R61))),MAX(1,N(Оборудование!P61)))=0),"К",IF(AND(N(Оборудование!M61)&gt;0,ISNUMBER(Оборудование!O61),((Год*12+8)-(YEAR(Оборудование!O61)*12+MONTH(Оборудование!O61)))&gt;0,MOD(((Год*12+8)-(YEAR(Оборудование!O61)*12+MONTH(Оборудование!O61))),MAX(1,N(Оборудование!M61)))=0),"Т",IF(AND(N(Оборудование!J61)&gt;0,ISNUMBER(Оборудование!L61),((Год*12+8)-(YEAR(Оборудование!L61)*12+MONTH(Оборудование!L61)))&gt;0,MOD(((Год*12+8)-(YEAR(Оборудование!L61)*12+MONTH(Оборудование!L61))),MAX(1,N(Оборудование!J61)))=0),"ТО",""))))</f>
        <v/>
      </c>
      <c r="J61">
        <f>IF(Оборудование!$B61="","",IF(AND(N(Оборудование!P61)&gt;0,ISNUMBER(Оборудование!R61),((Год*12+9)-(YEAR(Оборудование!R61)*12+MONTH(Оборудование!R61)))&gt;0,MOD(((Год*12+9)-(YEAR(Оборудование!R61)*12+MONTH(Оборудование!R61))),MAX(1,N(Оборудование!P61)))=0),"К",IF(AND(N(Оборудование!M61)&gt;0,ISNUMBER(Оборудование!O61),((Год*12+9)-(YEAR(Оборудование!O61)*12+MONTH(Оборудование!O61)))&gt;0,MOD(((Год*12+9)-(YEAR(Оборудование!O61)*12+MONTH(Оборудование!O61))),MAX(1,N(Оборудование!M61)))=0),"Т",IF(AND(N(Оборудование!J61)&gt;0,ISNUMBER(Оборудование!L61),((Год*12+9)-(YEAR(Оборудование!L61)*12+MONTH(Оборудование!L61)))&gt;0,MOD(((Год*12+9)-(YEAR(Оборудование!L61)*12+MONTH(Оборудование!L61))),MAX(1,N(Оборудование!J61)))=0),"ТО",""))))</f>
        <v/>
      </c>
      <c r="K61">
        <f>IF(Оборудование!$B61="","",IF(AND(N(Оборудование!P61)&gt;0,ISNUMBER(Оборудование!R61),((Год*12+10)-(YEAR(Оборудование!R61)*12+MONTH(Оборудование!R61)))&gt;0,MOD(((Год*12+10)-(YEAR(Оборудование!R61)*12+MONTH(Оборудование!R61))),MAX(1,N(Оборудование!P61)))=0),"К",IF(AND(N(Оборудование!M61)&gt;0,ISNUMBER(Оборудование!O61),((Год*12+10)-(YEAR(Оборудование!O61)*12+MONTH(Оборудование!O61)))&gt;0,MOD(((Год*12+10)-(YEAR(Оборудование!O61)*12+MONTH(Оборудование!O61))),MAX(1,N(Оборудование!M61)))=0),"Т",IF(AND(N(Оборудование!J61)&gt;0,ISNUMBER(Оборудование!L61),((Год*12+10)-(YEAR(Оборудование!L61)*12+MONTH(Оборудование!L61)))&gt;0,MOD(((Год*12+10)-(YEAR(Оборудование!L61)*12+MONTH(Оборудование!L61))),MAX(1,N(Оборудование!J61)))=0),"ТО",""))))</f>
        <v/>
      </c>
      <c r="L61">
        <f>IF(Оборудование!$B61="","",IF(AND(N(Оборудование!P61)&gt;0,ISNUMBER(Оборудование!R61),((Год*12+11)-(YEAR(Оборудование!R61)*12+MONTH(Оборудование!R61)))&gt;0,MOD(((Год*12+11)-(YEAR(Оборудование!R61)*12+MONTH(Оборудование!R61))),MAX(1,N(Оборудование!P61)))=0),"К",IF(AND(N(Оборудование!M61)&gt;0,ISNUMBER(Оборудование!O61),((Год*12+11)-(YEAR(Оборудование!O61)*12+MONTH(Оборудование!O61)))&gt;0,MOD(((Год*12+11)-(YEAR(Оборудование!O61)*12+MONTH(Оборудование!O61))),MAX(1,N(Оборудование!M61)))=0),"Т",IF(AND(N(Оборудование!J61)&gt;0,ISNUMBER(Оборудование!L61),((Год*12+11)-(YEAR(Оборудование!L61)*12+MONTH(Оборудование!L61)))&gt;0,MOD(((Год*12+11)-(YEAR(Оборудование!L61)*12+MONTH(Оборудование!L61))),MAX(1,N(Оборудование!J61)))=0),"ТО",""))))</f>
        <v/>
      </c>
      <c r="M61">
        <f>IF(Оборудование!$B61="","",IF(AND(N(Оборудование!P61)&gt;0,ISNUMBER(Оборудование!R61),((Год*12+12)-(YEAR(Оборудование!R61)*12+MONTH(Оборудование!R61)))&gt;0,MOD(((Год*12+12)-(YEAR(Оборудование!R61)*12+MONTH(Оборудование!R61))),MAX(1,N(Оборудование!P61)))=0),"К",IF(AND(N(Оборудование!M61)&gt;0,ISNUMBER(Оборудование!O61),((Год*12+12)-(YEAR(Оборудование!O61)*12+MONTH(Оборудование!O61)))&gt;0,MOD(((Год*12+12)-(YEAR(Оборудование!O61)*12+MONTH(Оборудование!O61))),MAX(1,N(Оборудование!M61)))=0),"Т",IF(AND(N(Оборудование!J61)&gt;0,ISNUMBER(Оборудование!L61),((Год*12+12)-(YEAR(Оборудование!L61)*12+MONTH(Оборудование!L61)))&gt;0,MOD(((Год*12+12)-(YEAR(Оборудование!L61)*12+MONTH(Оборудование!L61))),MAX(1,N(Оборудование!J61)))=0),"ТО",""))))</f>
        <v/>
      </c>
      <c r="O61">
        <f>IF(B61="",0,IF(B61="К",N(Оборудование!$Q61),IF(B61="Т",N(Оборудование!$N61),N(Оборудование!$K61))))</f>
        <v/>
      </c>
      <c r="P61">
        <f>IF(C61="",0,IF(C61="К",N(Оборудование!$Q61),IF(C61="Т",N(Оборудование!$N61),N(Оборудование!$K61))))</f>
        <v/>
      </c>
      <c r="Q61">
        <f>IF(D61="",0,IF(D61="К",N(Оборудование!$Q61),IF(D61="Т",N(Оборудование!$N61),N(Оборудование!$K61))))</f>
        <v/>
      </c>
      <c r="R61">
        <f>IF(E61="",0,IF(E61="К",N(Оборудование!$Q61),IF(E61="Т",N(Оборудование!$N61),N(Оборудование!$K61))))</f>
        <v/>
      </c>
      <c r="S61">
        <f>IF(F61="",0,IF(F61="К",N(Оборудование!$Q61),IF(F61="Т",N(Оборудование!$N61),N(Оборудование!$K61))))</f>
        <v/>
      </c>
      <c r="T61">
        <f>IF(G61="",0,IF(G61="К",N(Оборудование!$Q61),IF(G61="Т",N(Оборудование!$N61),N(Оборудование!$K61))))</f>
        <v/>
      </c>
      <c r="U61">
        <f>IF(H61="",0,IF(H61="К",N(Оборудование!$Q61),IF(H61="Т",N(Оборудование!$N61),N(Оборудование!$K61))))</f>
        <v/>
      </c>
      <c r="V61">
        <f>IF(I61="",0,IF(I61="К",N(Оборудование!$Q61),IF(I61="Т",N(Оборудование!$N61),N(Оборудование!$K61))))</f>
        <v/>
      </c>
      <c r="W61">
        <f>IF(J61="",0,IF(J61="К",N(Оборудование!$Q61),IF(J61="Т",N(Оборудование!$N61),N(Оборудование!$K61))))</f>
        <v/>
      </c>
      <c r="X61">
        <f>IF(K61="",0,IF(K61="К",N(Оборудование!$Q61),IF(K61="Т",N(Оборудование!$N61),N(Оборудование!$K61))))</f>
        <v/>
      </c>
      <c r="Y61">
        <f>IF(L61="",0,IF(L61="К",N(Оборудование!$Q61),IF(L61="Т",N(Оборудование!$N61),N(Оборудование!$K61))))</f>
        <v/>
      </c>
      <c r="Z61">
        <f>IF(M61="",0,IF(M61="К",N(Оборудование!$Q61),IF(M61="Т",N(Оборудование!$N61),N(Оборудование!$K61))))</f>
        <v/>
      </c>
      <c r="AB61">
        <f>IF(B61="","",IF(COUNTIF('Журнал выполнения'!$H$6:$H$405,$A61&amp;"|"&amp;TEXT(DATE(Год,1,1),"YYYYMM"))&gt;0,"В",IF(EOMONTH(DATE(Год,1,1),0)&lt;ОтчДата,"Х","П")))</f>
        <v/>
      </c>
      <c r="AC61">
        <f>IF(C61="","",IF(COUNTIF('Журнал выполнения'!$H$6:$H$405,$A61&amp;"|"&amp;TEXT(DATE(Год,2,1),"YYYYMM"))&gt;0,"В",IF(EOMONTH(DATE(Год,2,1),0)&lt;ОтчДата,"Х","П")))</f>
        <v/>
      </c>
      <c r="AD61">
        <f>IF(D61="","",IF(COUNTIF('Журнал выполнения'!$H$6:$H$405,$A61&amp;"|"&amp;TEXT(DATE(Год,3,1),"YYYYMM"))&gt;0,"В",IF(EOMONTH(DATE(Год,3,1),0)&lt;ОтчДата,"Х","П")))</f>
        <v/>
      </c>
      <c r="AE61">
        <f>IF(E61="","",IF(COUNTIF('Журнал выполнения'!$H$6:$H$405,$A61&amp;"|"&amp;TEXT(DATE(Год,4,1),"YYYYMM"))&gt;0,"В",IF(EOMONTH(DATE(Год,4,1),0)&lt;ОтчДата,"Х","П")))</f>
        <v/>
      </c>
      <c r="AF61">
        <f>IF(F61="","",IF(COUNTIF('Журнал выполнения'!$H$6:$H$405,$A61&amp;"|"&amp;TEXT(DATE(Год,5,1),"YYYYMM"))&gt;0,"В",IF(EOMONTH(DATE(Год,5,1),0)&lt;ОтчДата,"Х","П")))</f>
        <v/>
      </c>
      <c r="AG61">
        <f>IF(G61="","",IF(COUNTIF('Журнал выполнения'!$H$6:$H$405,$A61&amp;"|"&amp;TEXT(DATE(Год,6,1),"YYYYMM"))&gt;0,"В",IF(EOMONTH(DATE(Год,6,1),0)&lt;ОтчДата,"Х","П")))</f>
        <v/>
      </c>
      <c r="AH61">
        <f>IF(H61="","",IF(COUNTIF('Журнал выполнения'!$H$6:$H$405,$A61&amp;"|"&amp;TEXT(DATE(Год,7,1),"YYYYMM"))&gt;0,"В",IF(EOMONTH(DATE(Год,7,1),0)&lt;ОтчДата,"Х","П")))</f>
        <v/>
      </c>
      <c r="AI61">
        <f>IF(I61="","",IF(COUNTIF('Журнал выполнения'!$H$6:$H$405,$A61&amp;"|"&amp;TEXT(DATE(Год,8,1),"YYYYMM"))&gt;0,"В",IF(EOMONTH(DATE(Год,8,1),0)&lt;ОтчДата,"Х","П")))</f>
        <v/>
      </c>
      <c r="AJ61">
        <f>IF(J61="","",IF(COUNTIF('Журнал выполнения'!$H$6:$H$405,$A61&amp;"|"&amp;TEXT(DATE(Год,9,1),"YYYYMM"))&gt;0,"В",IF(EOMONTH(DATE(Год,9,1),0)&lt;ОтчДата,"Х","П")))</f>
        <v/>
      </c>
      <c r="AK61">
        <f>IF(K61="","",IF(COUNTIF('Журнал выполнения'!$H$6:$H$405,$A61&amp;"|"&amp;TEXT(DATE(Год,10,1),"YYYYMM"))&gt;0,"В",IF(EOMONTH(DATE(Год,10,1),0)&lt;ОтчДата,"Х","П")))</f>
        <v/>
      </c>
      <c r="AL61">
        <f>IF(L61="","",IF(COUNTIF('Журнал выполнения'!$H$6:$H$405,$A61&amp;"|"&amp;TEXT(DATE(Год,11,1),"YYYYMM"))&gt;0,"В",IF(EOMONTH(DATE(Год,11,1),0)&lt;ОтчДата,"Х","П")))</f>
        <v/>
      </c>
      <c r="AM61">
        <f>IF(M61="","",IF(COUNTIF('Журнал выполнения'!$H$6:$H$405,$A61&amp;"|"&amp;TEXT(DATE(Год,12,1),"YYYYMM"))&gt;0,"В",IF(EOMONTH(DATE(Год,12,1),0)&lt;ОтчДата,"Х","П")))</f>
        <v/>
      </c>
    </row>
    <row r="62">
      <c r="A62">
        <f>Оборудование!A62</f>
        <v/>
      </c>
      <c r="B62">
        <f>IF(Оборудование!$B62="","",IF(AND(N(Оборудование!P62)&gt;0,ISNUMBER(Оборудование!R62),((Год*12+1)-(YEAR(Оборудование!R62)*12+MONTH(Оборудование!R62)))&gt;0,MOD(((Год*12+1)-(YEAR(Оборудование!R62)*12+MONTH(Оборудование!R62))),MAX(1,N(Оборудование!P62)))=0),"К",IF(AND(N(Оборудование!M62)&gt;0,ISNUMBER(Оборудование!O62),((Год*12+1)-(YEAR(Оборудование!O62)*12+MONTH(Оборудование!O62)))&gt;0,MOD(((Год*12+1)-(YEAR(Оборудование!O62)*12+MONTH(Оборудование!O62))),MAX(1,N(Оборудование!M62)))=0),"Т",IF(AND(N(Оборудование!J62)&gt;0,ISNUMBER(Оборудование!L62),((Год*12+1)-(YEAR(Оборудование!L62)*12+MONTH(Оборудование!L62)))&gt;0,MOD(((Год*12+1)-(YEAR(Оборудование!L62)*12+MONTH(Оборудование!L62))),MAX(1,N(Оборудование!J62)))=0),"ТО",""))))</f>
        <v/>
      </c>
      <c r="C62">
        <f>IF(Оборудование!$B62="","",IF(AND(N(Оборудование!P62)&gt;0,ISNUMBER(Оборудование!R62),((Год*12+2)-(YEAR(Оборудование!R62)*12+MONTH(Оборудование!R62)))&gt;0,MOD(((Год*12+2)-(YEAR(Оборудование!R62)*12+MONTH(Оборудование!R62))),MAX(1,N(Оборудование!P62)))=0),"К",IF(AND(N(Оборудование!M62)&gt;0,ISNUMBER(Оборудование!O62),((Год*12+2)-(YEAR(Оборудование!O62)*12+MONTH(Оборудование!O62)))&gt;0,MOD(((Год*12+2)-(YEAR(Оборудование!O62)*12+MONTH(Оборудование!O62))),MAX(1,N(Оборудование!M62)))=0),"Т",IF(AND(N(Оборудование!J62)&gt;0,ISNUMBER(Оборудование!L62),((Год*12+2)-(YEAR(Оборудование!L62)*12+MONTH(Оборудование!L62)))&gt;0,MOD(((Год*12+2)-(YEAR(Оборудование!L62)*12+MONTH(Оборудование!L62))),MAX(1,N(Оборудование!J62)))=0),"ТО",""))))</f>
        <v/>
      </c>
      <c r="D62">
        <f>IF(Оборудование!$B62="","",IF(AND(N(Оборудование!P62)&gt;0,ISNUMBER(Оборудование!R62),((Год*12+3)-(YEAR(Оборудование!R62)*12+MONTH(Оборудование!R62)))&gt;0,MOD(((Год*12+3)-(YEAR(Оборудование!R62)*12+MONTH(Оборудование!R62))),MAX(1,N(Оборудование!P62)))=0),"К",IF(AND(N(Оборудование!M62)&gt;0,ISNUMBER(Оборудование!O62),((Год*12+3)-(YEAR(Оборудование!O62)*12+MONTH(Оборудование!O62)))&gt;0,MOD(((Год*12+3)-(YEAR(Оборудование!O62)*12+MONTH(Оборудование!O62))),MAX(1,N(Оборудование!M62)))=0),"Т",IF(AND(N(Оборудование!J62)&gt;0,ISNUMBER(Оборудование!L62),((Год*12+3)-(YEAR(Оборудование!L62)*12+MONTH(Оборудование!L62)))&gt;0,MOD(((Год*12+3)-(YEAR(Оборудование!L62)*12+MONTH(Оборудование!L62))),MAX(1,N(Оборудование!J62)))=0),"ТО",""))))</f>
        <v/>
      </c>
      <c r="E62">
        <f>IF(Оборудование!$B62="","",IF(AND(N(Оборудование!P62)&gt;0,ISNUMBER(Оборудование!R62),((Год*12+4)-(YEAR(Оборудование!R62)*12+MONTH(Оборудование!R62)))&gt;0,MOD(((Год*12+4)-(YEAR(Оборудование!R62)*12+MONTH(Оборудование!R62))),MAX(1,N(Оборудование!P62)))=0),"К",IF(AND(N(Оборудование!M62)&gt;0,ISNUMBER(Оборудование!O62),((Год*12+4)-(YEAR(Оборудование!O62)*12+MONTH(Оборудование!O62)))&gt;0,MOD(((Год*12+4)-(YEAR(Оборудование!O62)*12+MONTH(Оборудование!O62))),MAX(1,N(Оборудование!M62)))=0),"Т",IF(AND(N(Оборудование!J62)&gt;0,ISNUMBER(Оборудование!L62),((Год*12+4)-(YEAR(Оборудование!L62)*12+MONTH(Оборудование!L62)))&gt;0,MOD(((Год*12+4)-(YEAR(Оборудование!L62)*12+MONTH(Оборудование!L62))),MAX(1,N(Оборудование!J62)))=0),"ТО",""))))</f>
        <v/>
      </c>
      <c r="F62">
        <f>IF(Оборудование!$B62="","",IF(AND(N(Оборудование!P62)&gt;0,ISNUMBER(Оборудование!R62),((Год*12+5)-(YEAR(Оборудование!R62)*12+MONTH(Оборудование!R62)))&gt;0,MOD(((Год*12+5)-(YEAR(Оборудование!R62)*12+MONTH(Оборудование!R62))),MAX(1,N(Оборудование!P62)))=0),"К",IF(AND(N(Оборудование!M62)&gt;0,ISNUMBER(Оборудование!O62),((Год*12+5)-(YEAR(Оборудование!O62)*12+MONTH(Оборудование!O62)))&gt;0,MOD(((Год*12+5)-(YEAR(Оборудование!O62)*12+MONTH(Оборудование!O62))),MAX(1,N(Оборудование!M62)))=0),"Т",IF(AND(N(Оборудование!J62)&gt;0,ISNUMBER(Оборудование!L62),((Год*12+5)-(YEAR(Оборудование!L62)*12+MONTH(Оборудование!L62)))&gt;0,MOD(((Год*12+5)-(YEAR(Оборудование!L62)*12+MONTH(Оборудование!L62))),MAX(1,N(Оборудование!J62)))=0),"ТО",""))))</f>
        <v/>
      </c>
      <c r="G62">
        <f>IF(Оборудование!$B62="","",IF(AND(N(Оборудование!P62)&gt;0,ISNUMBER(Оборудование!R62),((Год*12+6)-(YEAR(Оборудование!R62)*12+MONTH(Оборудование!R62)))&gt;0,MOD(((Год*12+6)-(YEAR(Оборудование!R62)*12+MONTH(Оборудование!R62))),MAX(1,N(Оборудование!P62)))=0),"К",IF(AND(N(Оборудование!M62)&gt;0,ISNUMBER(Оборудование!O62),((Год*12+6)-(YEAR(Оборудование!O62)*12+MONTH(Оборудование!O62)))&gt;0,MOD(((Год*12+6)-(YEAR(Оборудование!O62)*12+MONTH(Оборудование!O62))),MAX(1,N(Оборудование!M62)))=0),"Т",IF(AND(N(Оборудование!J62)&gt;0,ISNUMBER(Оборудование!L62),((Год*12+6)-(YEAR(Оборудование!L62)*12+MONTH(Оборудование!L62)))&gt;0,MOD(((Год*12+6)-(YEAR(Оборудование!L62)*12+MONTH(Оборудование!L62))),MAX(1,N(Оборудование!J62)))=0),"ТО",""))))</f>
        <v/>
      </c>
      <c r="H62">
        <f>IF(Оборудование!$B62="","",IF(AND(N(Оборудование!P62)&gt;0,ISNUMBER(Оборудование!R62),((Год*12+7)-(YEAR(Оборудование!R62)*12+MONTH(Оборудование!R62)))&gt;0,MOD(((Год*12+7)-(YEAR(Оборудование!R62)*12+MONTH(Оборудование!R62))),MAX(1,N(Оборудование!P62)))=0),"К",IF(AND(N(Оборудование!M62)&gt;0,ISNUMBER(Оборудование!O62),((Год*12+7)-(YEAR(Оборудование!O62)*12+MONTH(Оборудование!O62)))&gt;0,MOD(((Год*12+7)-(YEAR(Оборудование!O62)*12+MONTH(Оборудование!O62))),MAX(1,N(Оборудование!M62)))=0),"Т",IF(AND(N(Оборудование!J62)&gt;0,ISNUMBER(Оборудование!L62),((Год*12+7)-(YEAR(Оборудование!L62)*12+MONTH(Оборудование!L62)))&gt;0,MOD(((Год*12+7)-(YEAR(Оборудование!L62)*12+MONTH(Оборудование!L62))),MAX(1,N(Оборудование!J62)))=0),"ТО",""))))</f>
        <v/>
      </c>
      <c r="I62">
        <f>IF(Оборудование!$B62="","",IF(AND(N(Оборудование!P62)&gt;0,ISNUMBER(Оборудование!R62),((Год*12+8)-(YEAR(Оборудование!R62)*12+MONTH(Оборудование!R62)))&gt;0,MOD(((Год*12+8)-(YEAR(Оборудование!R62)*12+MONTH(Оборудование!R62))),MAX(1,N(Оборудование!P62)))=0),"К",IF(AND(N(Оборудование!M62)&gt;0,ISNUMBER(Оборудование!O62),((Год*12+8)-(YEAR(Оборудование!O62)*12+MONTH(Оборудование!O62)))&gt;0,MOD(((Год*12+8)-(YEAR(Оборудование!O62)*12+MONTH(Оборудование!O62))),MAX(1,N(Оборудование!M62)))=0),"Т",IF(AND(N(Оборудование!J62)&gt;0,ISNUMBER(Оборудование!L62),((Год*12+8)-(YEAR(Оборудование!L62)*12+MONTH(Оборудование!L62)))&gt;0,MOD(((Год*12+8)-(YEAR(Оборудование!L62)*12+MONTH(Оборудование!L62))),MAX(1,N(Оборудование!J62)))=0),"ТО",""))))</f>
        <v/>
      </c>
      <c r="J62">
        <f>IF(Оборудование!$B62="","",IF(AND(N(Оборудование!P62)&gt;0,ISNUMBER(Оборудование!R62),((Год*12+9)-(YEAR(Оборудование!R62)*12+MONTH(Оборудование!R62)))&gt;0,MOD(((Год*12+9)-(YEAR(Оборудование!R62)*12+MONTH(Оборудование!R62))),MAX(1,N(Оборудование!P62)))=0),"К",IF(AND(N(Оборудование!M62)&gt;0,ISNUMBER(Оборудование!O62),((Год*12+9)-(YEAR(Оборудование!O62)*12+MONTH(Оборудование!O62)))&gt;0,MOD(((Год*12+9)-(YEAR(Оборудование!O62)*12+MONTH(Оборудование!O62))),MAX(1,N(Оборудование!M62)))=0),"Т",IF(AND(N(Оборудование!J62)&gt;0,ISNUMBER(Оборудование!L62),((Год*12+9)-(YEAR(Оборудование!L62)*12+MONTH(Оборудование!L62)))&gt;0,MOD(((Год*12+9)-(YEAR(Оборудование!L62)*12+MONTH(Оборудование!L62))),MAX(1,N(Оборудование!J62)))=0),"ТО",""))))</f>
        <v/>
      </c>
      <c r="K62">
        <f>IF(Оборудование!$B62="","",IF(AND(N(Оборудование!P62)&gt;0,ISNUMBER(Оборудование!R62),((Год*12+10)-(YEAR(Оборудование!R62)*12+MONTH(Оборудование!R62)))&gt;0,MOD(((Год*12+10)-(YEAR(Оборудование!R62)*12+MONTH(Оборудование!R62))),MAX(1,N(Оборудование!P62)))=0),"К",IF(AND(N(Оборудование!M62)&gt;0,ISNUMBER(Оборудование!O62),((Год*12+10)-(YEAR(Оборудование!O62)*12+MONTH(Оборудование!O62)))&gt;0,MOD(((Год*12+10)-(YEAR(Оборудование!O62)*12+MONTH(Оборудование!O62))),MAX(1,N(Оборудование!M62)))=0),"Т",IF(AND(N(Оборудование!J62)&gt;0,ISNUMBER(Оборудование!L62),((Год*12+10)-(YEAR(Оборудование!L62)*12+MONTH(Оборудование!L62)))&gt;0,MOD(((Год*12+10)-(YEAR(Оборудование!L62)*12+MONTH(Оборудование!L62))),MAX(1,N(Оборудование!J62)))=0),"ТО",""))))</f>
        <v/>
      </c>
      <c r="L62">
        <f>IF(Оборудование!$B62="","",IF(AND(N(Оборудование!P62)&gt;0,ISNUMBER(Оборудование!R62),((Год*12+11)-(YEAR(Оборудование!R62)*12+MONTH(Оборудование!R62)))&gt;0,MOD(((Год*12+11)-(YEAR(Оборудование!R62)*12+MONTH(Оборудование!R62))),MAX(1,N(Оборудование!P62)))=0),"К",IF(AND(N(Оборудование!M62)&gt;0,ISNUMBER(Оборудование!O62),((Год*12+11)-(YEAR(Оборудование!O62)*12+MONTH(Оборудование!O62)))&gt;0,MOD(((Год*12+11)-(YEAR(Оборудование!O62)*12+MONTH(Оборудование!O62))),MAX(1,N(Оборудование!M62)))=0),"Т",IF(AND(N(Оборудование!J62)&gt;0,ISNUMBER(Оборудование!L62),((Год*12+11)-(YEAR(Оборудование!L62)*12+MONTH(Оборудование!L62)))&gt;0,MOD(((Год*12+11)-(YEAR(Оборудование!L62)*12+MONTH(Оборудование!L62))),MAX(1,N(Оборудование!J62)))=0),"ТО",""))))</f>
        <v/>
      </c>
      <c r="M62">
        <f>IF(Оборудование!$B62="","",IF(AND(N(Оборудование!P62)&gt;0,ISNUMBER(Оборудование!R62),((Год*12+12)-(YEAR(Оборудование!R62)*12+MONTH(Оборудование!R62)))&gt;0,MOD(((Год*12+12)-(YEAR(Оборудование!R62)*12+MONTH(Оборудование!R62))),MAX(1,N(Оборудование!P62)))=0),"К",IF(AND(N(Оборудование!M62)&gt;0,ISNUMBER(Оборудование!O62),((Год*12+12)-(YEAR(Оборудование!O62)*12+MONTH(Оборудование!O62)))&gt;0,MOD(((Год*12+12)-(YEAR(Оборудование!O62)*12+MONTH(Оборудование!O62))),MAX(1,N(Оборудование!M62)))=0),"Т",IF(AND(N(Оборудование!J62)&gt;0,ISNUMBER(Оборудование!L62),((Год*12+12)-(YEAR(Оборудование!L62)*12+MONTH(Оборудование!L62)))&gt;0,MOD(((Год*12+12)-(YEAR(Оборудование!L62)*12+MONTH(Оборудование!L62))),MAX(1,N(Оборудование!J62)))=0),"ТО",""))))</f>
        <v/>
      </c>
      <c r="O62">
        <f>IF(B62="",0,IF(B62="К",N(Оборудование!$Q62),IF(B62="Т",N(Оборудование!$N62),N(Оборудование!$K62))))</f>
        <v/>
      </c>
      <c r="P62">
        <f>IF(C62="",0,IF(C62="К",N(Оборудование!$Q62),IF(C62="Т",N(Оборудование!$N62),N(Оборудование!$K62))))</f>
        <v/>
      </c>
      <c r="Q62">
        <f>IF(D62="",0,IF(D62="К",N(Оборудование!$Q62),IF(D62="Т",N(Оборудование!$N62),N(Оборудование!$K62))))</f>
        <v/>
      </c>
      <c r="R62">
        <f>IF(E62="",0,IF(E62="К",N(Оборудование!$Q62),IF(E62="Т",N(Оборудование!$N62),N(Оборудование!$K62))))</f>
        <v/>
      </c>
      <c r="S62">
        <f>IF(F62="",0,IF(F62="К",N(Оборудование!$Q62),IF(F62="Т",N(Оборудование!$N62),N(Оборудование!$K62))))</f>
        <v/>
      </c>
      <c r="T62">
        <f>IF(G62="",0,IF(G62="К",N(Оборудование!$Q62),IF(G62="Т",N(Оборудование!$N62),N(Оборудование!$K62))))</f>
        <v/>
      </c>
      <c r="U62">
        <f>IF(H62="",0,IF(H62="К",N(Оборудование!$Q62),IF(H62="Т",N(Оборудование!$N62),N(Оборудование!$K62))))</f>
        <v/>
      </c>
      <c r="V62">
        <f>IF(I62="",0,IF(I62="К",N(Оборудование!$Q62),IF(I62="Т",N(Оборудование!$N62),N(Оборудование!$K62))))</f>
        <v/>
      </c>
      <c r="W62">
        <f>IF(J62="",0,IF(J62="К",N(Оборудование!$Q62),IF(J62="Т",N(Оборудование!$N62),N(Оборудование!$K62))))</f>
        <v/>
      </c>
      <c r="X62">
        <f>IF(K62="",0,IF(K62="К",N(Оборудование!$Q62),IF(K62="Т",N(Оборудование!$N62),N(Оборудование!$K62))))</f>
        <v/>
      </c>
      <c r="Y62">
        <f>IF(L62="",0,IF(L62="К",N(Оборудование!$Q62),IF(L62="Т",N(Оборудование!$N62),N(Оборудование!$K62))))</f>
        <v/>
      </c>
      <c r="Z62">
        <f>IF(M62="",0,IF(M62="К",N(Оборудование!$Q62),IF(M62="Т",N(Оборудование!$N62),N(Оборудование!$K62))))</f>
        <v/>
      </c>
      <c r="AB62">
        <f>IF(B62="","",IF(COUNTIF('Журнал выполнения'!$H$6:$H$405,$A62&amp;"|"&amp;TEXT(DATE(Год,1,1),"YYYYMM"))&gt;0,"В",IF(EOMONTH(DATE(Год,1,1),0)&lt;ОтчДата,"Х","П")))</f>
        <v/>
      </c>
      <c r="AC62">
        <f>IF(C62="","",IF(COUNTIF('Журнал выполнения'!$H$6:$H$405,$A62&amp;"|"&amp;TEXT(DATE(Год,2,1),"YYYYMM"))&gt;0,"В",IF(EOMONTH(DATE(Год,2,1),0)&lt;ОтчДата,"Х","П")))</f>
        <v/>
      </c>
      <c r="AD62">
        <f>IF(D62="","",IF(COUNTIF('Журнал выполнения'!$H$6:$H$405,$A62&amp;"|"&amp;TEXT(DATE(Год,3,1),"YYYYMM"))&gt;0,"В",IF(EOMONTH(DATE(Год,3,1),0)&lt;ОтчДата,"Х","П")))</f>
        <v/>
      </c>
      <c r="AE62">
        <f>IF(E62="","",IF(COUNTIF('Журнал выполнения'!$H$6:$H$405,$A62&amp;"|"&amp;TEXT(DATE(Год,4,1),"YYYYMM"))&gt;0,"В",IF(EOMONTH(DATE(Год,4,1),0)&lt;ОтчДата,"Х","П")))</f>
        <v/>
      </c>
      <c r="AF62">
        <f>IF(F62="","",IF(COUNTIF('Журнал выполнения'!$H$6:$H$405,$A62&amp;"|"&amp;TEXT(DATE(Год,5,1),"YYYYMM"))&gt;0,"В",IF(EOMONTH(DATE(Год,5,1),0)&lt;ОтчДата,"Х","П")))</f>
        <v/>
      </c>
      <c r="AG62">
        <f>IF(G62="","",IF(COUNTIF('Журнал выполнения'!$H$6:$H$405,$A62&amp;"|"&amp;TEXT(DATE(Год,6,1),"YYYYMM"))&gt;0,"В",IF(EOMONTH(DATE(Год,6,1),0)&lt;ОтчДата,"Х","П")))</f>
        <v/>
      </c>
      <c r="AH62">
        <f>IF(H62="","",IF(COUNTIF('Журнал выполнения'!$H$6:$H$405,$A62&amp;"|"&amp;TEXT(DATE(Год,7,1),"YYYYMM"))&gt;0,"В",IF(EOMONTH(DATE(Год,7,1),0)&lt;ОтчДата,"Х","П")))</f>
        <v/>
      </c>
      <c r="AI62">
        <f>IF(I62="","",IF(COUNTIF('Журнал выполнения'!$H$6:$H$405,$A62&amp;"|"&amp;TEXT(DATE(Год,8,1),"YYYYMM"))&gt;0,"В",IF(EOMONTH(DATE(Год,8,1),0)&lt;ОтчДата,"Х","П")))</f>
        <v/>
      </c>
      <c r="AJ62">
        <f>IF(J62="","",IF(COUNTIF('Журнал выполнения'!$H$6:$H$405,$A62&amp;"|"&amp;TEXT(DATE(Год,9,1),"YYYYMM"))&gt;0,"В",IF(EOMONTH(DATE(Год,9,1),0)&lt;ОтчДата,"Х","П")))</f>
        <v/>
      </c>
      <c r="AK62">
        <f>IF(K62="","",IF(COUNTIF('Журнал выполнения'!$H$6:$H$405,$A62&amp;"|"&amp;TEXT(DATE(Год,10,1),"YYYYMM"))&gt;0,"В",IF(EOMONTH(DATE(Год,10,1),0)&lt;ОтчДата,"Х","П")))</f>
        <v/>
      </c>
      <c r="AL62">
        <f>IF(L62="","",IF(COUNTIF('Журнал выполнения'!$H$6:$H$405,$A62&amp;"|"&amp;TEXT(DATE(Год,11,1),"YYYYMM"))&gt;0,"В",IF(EOMONTH(DATE(Год,11,1),0)&lt;ОтчДата,"Х","П")))</f>
        <v/>
      </c>
      <c r="AM62">
        <f>IF(M62="","",IF(COUNTIF('Журнал выполнения'!$H$6:$H$405,$A62&amp;"|"&amp;TEXT(DATE(Год,12,1),"YYYYMM"))&gt;0,"В",IF(EOMONTH(DATE(Год,12,1),0)&lt;ОтчДата,"Х","П")))</f>
        <v/>
      </c>
    </row>
    <row r="63">
      <c r="A63">
        <f>Оборудование!A63</f>
        <v/>
      </c>
      <c r="B63">
        <f>IF(Оборудование!$B63="","",IF(AND(N(Оборудование!P63)&gt;0,ISNUMBER(Оборудование!R63),((Год*12+1)-(YEAR(Оборудование!R63)*12+MONTH(Оборудование!R63)))&gt;0,MOD(((Год*12+1)-(YEAR(Оборудование!R63)*12+MONTH(Оборудование!R63))),MAX(1,N(Оборудование!P63)))=0),"К",IF(AND(N(Оборудование!M63)&gt;0,ISNUMBER(Оборудование!O63),((Год*12+1)-(YEAR(Оборудование!O63)*12+MONTH(Оборудование!O63)))&gt;0,MOD(((Год*12+1)-(YEAR(Оборудование!O63)*12+MONTH(Оборудование!O63))),MAX(1,N(Оборудование!M63)))=0),"Т",IF(AND(N(Оборудование!J63)&gt;0,ISNUMBER(Оборудование!L63),((Год*12+1)-(YEAR(Оборудование!L63)*12+MONTH(Оборудование!L63)))&gt;0,MOD(((Год*12+1)-(YEAR(Оборудование!L63)*12+MONTH(Оборудование!L63))),MAX(1,N(Оборудование!J63)))=0),"ТО",""))))</f>
        <v/>
      </c>
      <c r="C63">
        <f>IF(Оборудование!$B63="","",IF(AND(N(Оборудование!P63)&gt;0,ISNUMBER(Оборудование!R63),((Год*12+2)-(YEAR(Оборудование!R63)*12+MONTH(Оборудование!R63)))&gt;0,MOD(((Год*12+2)-(YEAR(Оборудование!R63)*12+MONTH(Оборудование!R63))),MAX(1,N(Оборудование!P63)))=0),"К",IF(AND(N(Оборудование!M63)&gt;0,ISNUMBER(Оборудование!O63),((Год*12+2)-(YEAR(Оборудование!O63)*12+MONTH(Оборудование!O63)))&gt;0,MOD(((Год*12+2)-(YEAR(Оборудование!O63)*12+MONTH(Оборудование!O63))),MAX(1,N(Оборудование!M63)))=0),"Т",IF(AND(N(Оборудование!J63)&gt;0,ISNUMBER(Оборудование!L63),((Год*12+2)-(YEAR(Оборудование!L63)*12+MONTH(Оборудование!L63)))&gt;0,MOD(((Год*12+2)-(YEAR(Оборудование!L63)*12+MONTH(Оборудование!L63))),MAX(1,N(Оборудование!J63)))=0),"ТО",""))))</f>
        <v/>
      </c>
      <c r="D63">
        <f>IF(Оборудование!$B63="","",IF(AND(N(Оборудование!P63)&gt;0,ISNUMBER(Оборудование!R63),((Год*12+3)-(YEAR(Оборудование!R63)*12+MONTH(Оборудование!R63)))&gt;0,MOD(((Год*12+3)-(YEAR(Оборудование!R63)*12+MONTH(Оборудование!R63))),MAX(1,N(Оборудование!P63)))=0),"К",IF(AND(N(Оборудование!M63)&gt;0,ISNUMBER(Оборудование!O63),((Год*12+3)-(YEAR(Оборудование!O63)*12+MONTH(Оборудование!O63)))&gt;0,MOD(((Год*12+3)-(YEAR(Оборудование!O63)*12+MONTH(Оборудование!O63))),MAX(1,N(Оборудование!M63)))=0),"Т",IF(AND(N(Оборудование!J63)&gt;0,ISNUMBER(Оборудование!L63),((Год*12+3)-(YEAR(Оборудование!L63)*12+MONTH(Оборудование!L63)))&gt;0,MOD(((Год*12+3)-(YEAR(Оборудование!L63)*12+MONTH(Оборудование!L63))),MAX(1,N(Оборудование!J63)))=0),"ТО",""))))</f>
        <v/>
      </c>
      <c r="E63">
        <f>IF(Оборудование!$B63="","",IF(AND(N(Оборудование!P63)&gt;0,ISNUMBER(Оборудование!R63),((Год*12+4)-(YEAR(Оборудование!R63)*12+MONTH(Оборудование!R63)))&gt;0,MOD(((Год*12+4)-(YEAR(Оборудование!R63)*12+MONTH(Оборудование!R63))),MAX(1,N(Оборудование!P63)))=0),"К",IF(AND(N(Оборудование!M63)&gt;0,ISNUMBER(Оборудование!O63),((Год*12+4)-(YEAR(Оборудование!O63)*12+MONTH(Оборудование!O63)))&gt;0,MOD(((Год*12+4)-(YEAR(Оборудование!O63)*12+MONTH(Оборудование!O63))),MAX(1,N(Оборудование!M63)))=0),"Т",IF(AND(N(Оборудование!J63)&gt;0,ISNUMBER(Оборудование!L63),((Год*12+4)-(YEAR(Оборудование!L63)*12+MONTH(Оборудование!L63)))&gt;0,MOD(((Год*12+4)-(YEAR(Оборудование!L63)*12+MONTH(Оборудование!L63))),MAX(1,N(Оборудование!J63)))=0),"ТО",""))))</f>
        <v/>
      </c>
      <c r="F63">
        <f>IF(Оборудование!$B63="","",IF(AND(N(Оборудование!P63)&gt;0,ISNUMBER(Оборудование!R63),((Год*12+5)-(YEAR(Оборудование!R63)*12+MONTH(Оборудование!R63)))&gt;0,MOD(((Год*12+5)-(YEAR(Оборудование!R63)*12+MONTH(Оборудование!R63))),MAX(1,N(Оборудование!P63)))=0),"К",IF(AND(N(Оборудование!M63)&gt;0,ISNUMBER(Оборудование!O63),((Год*12+5)-(YEAR(Оборудование!O63)*12+MONTH(Оборудование!O63)))&gt;0,MOD(((Год*12+5)-(YEAR(Оборудование!O63)*12+MONTH(Оборудование!O63))),MAX(1,N(Оборудование!M63)))=0),"Т",IF(AND(N(Оборудование!J63)&gt;0,ISNUMBER(Оборудование!L63),((Год*12+5)-(YEAR(Оборудование!L63)*12+MONTH(Оборудование!L63)))&gt;0,MOD(((Год*12+5)-(YEAR(Оборудование!L63)*12+MONTH(Оборудование!L63))),MAX(1,N(Оборудование!J63)))=0),"ТО",""))))</f>
        <v/>
      </c>
      <c r="G63">
        <f>IF(Оборудование!$B63="","",IF(AND(N(Оборудование!P63)&gt;0,ISNUMBER(Оборудование!R63),((Год*12+6)-(YEAR(Оборудование!R63)*12+MONTH(Оборудование!R63)))&gt;0,MOD(((Год*12+6)-(YEAR(Оборудование!R63)*12+MONTH(Оборудование!R63))),MAX(1,N(Оборудование!P63)))=0),"К",IF(AND(N(Оборудование!M63)&gt;0,ISNUMBER(Оборудование!O63),((Год*12+6)-(YEAR(Оборудование!O63)*12+MONTH(Оборудование!O63)))&gt;0,MOD(((Год*12+6)-(YEAR(Оборудование!O63)*12+MONTH(Оборудование!O63))),MAX(1,N(Оборудование!M63)))=0),"Т",IF(AND(N(Оборудование!J63)&gt;0,ISNUMBER(Оборудование!L63),((Год*12+6)-(YEAR(Оборудование!L63)*12+MONTH(Оборудование!L63)))&gt;0,MOD(((Год*12+6)-(YEAR(Оборудование!L63)*12+MONTH(Оборудование!L63))),MAX(1,N(Оборудование!J63)))=0),"ТО",""))))</f>
        <v/>
      </c>
      <c r="H63">
        <f>IF(Оборудование!$B63="","",IF(AND(N(Оборудование!P63)&gt;0,ISNUMBER(Оборудование!R63),((Год*12+7)-(YEAR(Оборудование!R63)*12+MONTH(Оборудование!R63)))&gt;0,MOD(((Год*12+7)-(YEAR(Оборудование!R63)*12+MONTH(Оборудование!R63))),MAX(1,N(Оборудование!P63)))=0),"К",IF(AND(N(Оборудование!M63)&gt;0,ISNUMBER(Оборудование!O63),((Год*12+7)-(YEAR(Оборудование!O63)*12+MONTH(Оборудование!O63)))&gt;0,MOD(((Год*12+7)-(YEAR(Оборудование!O63)*12+MONTH(Оборудование!O63))),MAX(1,N(Оборудование!M63)))=0),"Т",IF(AND(N(Оборудование!J63)&gt;0,ISNUMBER(Оборудование!L63),((Год*12+7)-(YEAR(Оборудование!L63)*12+MONTH(Оборудование!L63)))&gt;0,MOD(((Год*12+7)-(YEAR(Оборудование!L63)*12+MONTH(Оборудование!L63))),MAX(1,N(Оборудование!J63)))=0),"ТО",""))))</f>
        <v/>
      </c>
      <c r="I63">
        <f>IF(Оборудование!$B63="","",IF(AND(N(Оборудование!P63)&gt;0,ISNUMBER(Оборудование!R63),((Год*12+8)-(YEAR(Оборудование!R63)*12+MONTH(Оборудование!R63)))&gt;0,MOD(((Год*12+8)-(YEAR(Оборудование!R63)*12+MONTH(Оборудование!R63))),MAX(1,N(Оборудование!P63)))=0),"К",IF(AND(N(Оборудование!M63)&gt;0,ISNUMBER(Оборудование!O63),((Год*12+8)-(YEAR(Оборудование!O63)*12+MONTH(Оборудование!O63)))&gt;0,MOD(((Год*12+8)-(YEAR(Оборудование!O63)*12+MONTH(Оборудование!O63))),MAX(1,N(Оборудование!M63)))=0),"Т",IF(AND(N(Оборудование!J63)&gt;0,ISNUMBER(Оборудование!L63),((Год*12+8)-(YEAR(Оборудование!L63)*12+MONTH(Оборудование!L63)))&gt;0,MOD(((Год*12+8)-(YEAR(Оборудование!L63)*12+MONTH(Оборудование!L63))),MAX(1,N(Оборудование!J63)))=0),"ТО",""))))</f>
        <v/>
      </c>
      <c r="J63">
        <f>IF(Оборудование!$B63="","",IF(AND(N(Оборудование!P63)&gt;0,ISNUMBER(Оборудование!R63),((Год*12+9)-(YEAR(Оборудование!R63)*12+MONTH(Оборудование!R63)))&gt;0,MOD(((Год*12+9)-(YEAR(Оборудование!R63)*12+MONTH(Оборудование!R63))),MAX(1,N(Оборудование!P63)))=0),"К",IF(AND(N(Оборудование!M63)&gt;0,ISNUMBER(Оборудование!O63),((Год*12+9)-(YEAR(Оборудование!O63)*12+MONTH(Оборудование!O63)))&gt;0,MOD(((Год*12+9)-(YEAR(Оборудование!O63)*12+MONTH(Оборудование!O63))),MAX(1,N(Оборудование!M63)))=0),"Т",IF(AND(N(Оборудование!J63)&gt;0,ISNUMBER(Оборудование!L63),((Год*12+9)-(YEAR(Оборудование!L63)*12+MONTH(Оборудование!L63)))&gt;0,MOD(((Год*12+9)-(YEAR(Оборудование!L63)*12+MONTH(Оборудование!L63))),MAX(1,N(Оборудование!J63)))=0),"ТО",""))))</f>
        <v/>
      </c>
      <c r="K63">
        <f>IF(Оборудование!$B63="","",IF(AND(N(Оборудование!P63)&gt;0,ISNUMBER(Оборудование!R63),((Год*12+10)-(YEAR(Оборудование!R63)*12+MONTH(Оборудование!R63)))&gt;0,MOD(((Год*12+10)-(YEAR(Оборудование!R63)*12+MONTH(Оборудование!R63))),MAX(1,N(Оборудование!P63)))=0),"К",IF(AND(N(Оборудование!M63)&gt;0,ISNUMBER(Оборудование!O63),((Год*12+10)-(YEAR(Оборудование!O63)*12+MONTH(Оборудование!O63)))&gt;0,MOD(((Год*12+10)-(YEAR(Оборудование!O63)*12+MONTH(Оборудование!O63))),MAX(1,N(Оборудование!M63)))=0),"Т",IF(AND(N(Оборудование!J63)&gt;0,ISNUMBER(Оборудование!L63),((Год*12+10)-(YEAR(Оборудование!L63)*12+MONTH(Оборудование!L63)))&gt;0,MOD(((Год*12+10)-(YEAR(Оборудование!L63)*12+MONTH(Оборудование!L63))),MAX(1,N(Оборудование!J63)))=0),"ТО",""))))</f>
        <v/>
      </c>
      <c r="L63">
        <f>IF(Оборудование!$B63="","",IF(AND(N(Оборудование!P63)&gt;0,ISNUMBER(Оборудование!R63),((Год*12+11)-(YEAR(Оборудование!R63)*12+MONTH(Оборудование!R63)))&gt;0,MOD(((Год*12+11)-(YEAR(Оборудование!R63)*12+MONTH(Оборудование!R63))),MAX(1,N(Оборудование!P63)))=0),"К",IF(AND(N(Оборудование!M63)&gt;0,ISNUMBER(Оборудование!O63),((Год*12+11)-(YEAR(Оборудование!O63)*12+MONTH(Оборудование!O63)))&gt;0,MOD(((Год*12+11)-(YEAR(Оборудование!O63)*12+MONTH(Оборудование!O63))),MAX(1,N(Оборудование!M63)))=0),"Т",IF(AND(N(Оборудование!J63)&gt;0,ISNUMBER(Оборудование!L63),((Год*12+11)-(YEAR(Оборудование!L63)*12+MONTH(Оборудование!L63)))&gt;0,MOD(((Год*12+11)-(YEAR(Оборудование!L63)*12+MONTH(Оборудование!L63))),MAX(1,N(Оборудование!J63)))=0),"ТО",""))))</f>
        <v/>
      </c>
      <c r="M63">
        <f>IF(Оборудование!$B63="","",IF(AND(N(Оборудование!P63)&gt;0,ISNUMBER(Оборудование!R63),((Год*12+12)-(YEAR(Оборудование!R63)*12+MONTH(Оборудование!R63)))&gt;0,MOD(((Год*12+12)-(YEAR(Оборудование!R63)*12+MONTH(Оборудование!R63))),MAX(1,N(Оборудование!P63)))=0),"К",IF(AND(N(Оборудование!M63)&gt;0,ISNUMBER(Оборудование!O63),((Год*12+12)-(YEAR(Оборудование!O63)*12+MONTH(Оборудование!O63)))&gt;0,MOD(((Год*12+12)-(YEAR(Оборудование!O63)*12+MONTH(Оборудование!O63))),MAX(1,N(Оборудование!M63)))=0),"Т",IF(AND(N(Оборудование!J63)&gt;0,ISNUMBER(Оборудование!L63),((Год*12+12)-(YEAR(Оборудование!L63)*12+MONTH(Оборудование!L63)))&gt;0,MOD(((Год*12+12)-(YEAR(Оборудование!L63)*12+MONTH(Оборудование!L63))),MAX(1,N(Оборудование!J63)))=0),"ТО",""))))</f>
        <v/>
      </c>
      <c r="O63">
        <f>IF(B63="",0,IF(B63="К",N(Оборудование!$Q63),IF(B63="Т",N(Оборудование!$N63),N(Оборудование!$K63))))</f>
        <v/>
      </c>
      <c r="P63">
        <f>IF(C63="",0,IF(C63="К",N(Оборудование!$Q63),IF(C63="Т",N(Оборудование!$N63),N(Оборудование!$K63))))</f>
        <v/>
      </c>
      <c r="Q63">
        <f>IF(D63="",0,IF(D63="К",N(Оборудование!$Q63),IF(D63="Т",N(Оборудование!$N63),N(Оборудование!$K63))))</f>
        <v/>
      </c>
      <c r="R63">
        <f>IF(E63="",0,IF(E63="К",N(Оборудование!$Q63),IF(E63="Т",N(Оборудование!$N63),N(Оборудование!$K63))))</f>
        <v/>
      </c>
      <c r="S63">
        <f>IF(F63="",0,IF(F63="К",N(Оборудование!$Q63),IF(F63="Т",N(Оборудование!$N63),N(Оборудование!$K63))))</f>
        <v/>
      </c>
      <c r="T63">
        <f>IF(G63="",0,IF(G63="К",N(Оборудование!$Q63),IF(G63="Т",N(Оборудование!$N63),N(Оборудование!$K63))))</f>
        <v/>
      </c>
      <c r="U63">
        <f>IF(H63="",0,IF(H63="К",N(Оборудование!$Q63),IF(H63="Т",N(Оборудование!$N63),N(Оборудование!$K63))))</f>
        <v/>
      </c>
      <c r="V63">
        <f>IF(I63="",0,IF(I63="К",N(Оборудование!$Q63),IF(I63="Т",N(Оборудование!$N63),N(Оборудование!$K63))))</f>
        <v/>
      </c>
      <c r="W63">
        <f>IF(J63="",0,IF(J63="К",N(Оборудование!$Q63),IF(J63="Т",N(Оборудование!$N63),N(Оборудование!$K63))))</f>
        <v/>
      </c>
      <c r="X63">
        <f>IF(K63="",0,IF(K63="К",N(Оборудование!$Q63),IF(K63="Т",N(Оборудование!$N63),N(Оборудование!$K63))))</f>
        <v/>
      </c>
      <c r="Y63">
        <f>IF(L63="",0,IF(L63="К",N(Оборудование!$Q63),IF(L63="Т",N(Оборудование!$N63),N(Оборудование!$K63))))</f>
        <v/>
      </c>
      <c r="Z63">
        <f>IF(M63="",0,IF(M63="К",N(Оборудование!$Q63),IF(M63="Т",N(Оборудование!$N63),N(Оборудование!$K63))))</f>
        <v/>
      </c>
      <c r="AB63">
        <f>IF(B63="","",IF(COUNTIF('Журнал выполнения'!$H$6:$H$405,$A63&amp;"|"&amp;TEXT(DATE(Год,1,1),"YYYYMM"))&gt;0,"В",IF(EOMONTH(DATE(Год,1,1),0)&lt;ОтчДата,"Х","П")))</f>
        <v/>
      </c>
      <c r="AC63">
        <f>IF(C63="","",IF(COUNTIF('Журнал выполнения'!$H$6:$H$405,$A63&amp;"|"&amp;TEXT(DATE(Год,2,1),"YYYYMM"))&gt;0,"В",IF(EOMONTH(DATE(Год,2,1),0)&lt;ОтчДата,"Х","П")))</f>
        <v/>
      </c>
      <c r="AD63">
        <f>IF(D63="","",IF(COUNTIF('Журнал выполнения'!$H$6:$H$405,$A63&amp;"|"&amp;TEXT(DATE(Год,3,1),"YYYYMM"))&gt;0,"В",IF(EOMONTH(DATE(Год,3,1),0)&lt;ОтчДата,"Х","П")))</f>
        <v/>
      </c>
      <c r="AE63">
        <f>IF(E63="","",IF(COUNTIF('Журнал выполнения'!$H$6:$H$405,$A63&amp;"|"&amp;TEXT(DATE(Год,4,1),"YYYYMM"))&gt;0,"В",IF(EOMONTH(DATE(Год,4,1),0)&lt;ОтчДата,"Х","П")))</f>
        <v/>
      </c>
      <c r="AF63">
        <f>IF(F63="","",IF(COUNTIF('Журнал выполнения'!$H$6:$H$405,$A63&amp;"|"&amp;TEXT(DATE(Год,5,1),"YYYYMM"))&gt;0,"В",IF(EOMONTH(DATE(Год,5,1),0)&lt;ОтчДата,"Х","П")))</f>
        <v/>
      </c>
      <c r="AG63">
        <f>IF(G63="","",IF(COUNTIF('Журнал выполнения'!$H$6:$H$405,$A63&amp;"|"&amp;TEXT(DATE(Год,6,1),"YYYYMM"))&gt;0,"В",IF(EOMONTH(DATE(Год,6,1),0)&lt;ОтчДата,"Х","П")))</f>
        <v/>
      </c>
      <c r="AH63">
        <f>IF(H63="","",IF(COUNTIF('Журнал выполнения'!$H$6:$H$405,$A63&amp;"|"&amp;TEXT(DATE(Год,7,1),"YYYYMM"))&gt;0,"В",IF(EOMONTH(DATE(Год,7,1),0)&lt;ОтчДата,"Х","П")))</f>
        <v/>
      </c>
      <c r="AI63">
        <f>IF(I63="","",IF(COUNTIF('Журнал выполнения'!$H$6:$H$405,$A63&amp;"|"&amp;TEXT(DATE(Год,8,1),"YYYYMM"))&gt;0,"В",IF(EOMONTH(DATE(Год,8,1),0)&lt;ОтчДата,"Х","П")))</f>
        <v/>
      </c>
      <c r="AJ63">
        <f>IF(J63="","",IF(COUNTIF('Журнал выполнения'!$H$6:$H$405,$A63&amp;"|"&amp;TEXT(DATE(Год,9,1),"YYYYMM"))&gt;0,"В",IF(EOMONTH(DATE(Год,9,1),0)&lt;ОтчДата,"Х","П")))</f>
        <v/>
      </c>
      <c r="AK63">
        <f>IF(K63="","",IF(COUNTIF('Журнал выполнения'!$H$6:$H$405,$A63&amp;"|"&amp;TEXT(DATE(Год,10,1),"YYYYMM"))&gt;0,"В",IF(EOMONTH(DATE(Год,10,1),0)&lt;ОтчДата,"Х","П")))</f>
        <v/>
      </c>
      <c r="AL63">
        <f>IF(L63="","",IF(COUNTIF('Журнал выполнения'!$H$6:$H$405,$A63&amp;"|"&amp;TEXT(DATE(Год,11,1),"YYYYMM"))&gt;0,"В",IF(EOMONTH(DATE(Год,11,1),0)&lt;ОтчДата,"Х","П")))</f>
        <v/>
      </c>
      <c r="AM63">
        <f>IF(M63="","",IF(COUNTIF('Журнал выполнения'!$H$6:$H$405,$A63&amp;"|"&amp;TEXT(DATE(Год,12,1),"YYYYMM"))&gt;0,"В",IF(EOMONTH(DATE(Год,12,1),0)&lt;ОтчДата,"Х","П")))</f>
        <v/>
      </c>
    </row>
    <row r="64">
      <c r="A64">
        <f>Оборудование!A64</f>
        <v/>
      </c>
      <c r="B64">
        <f>IF(Оборудование!$B64="","",IF(AND(N(Оборудование!P64)&gt;0,ISNUMBER(Оборудование!R64),((Год*12+1)-(YEAR(Оборудование!R64)*12+MONTH(Оборудование!R64)))&gt;0,MOD(((Год*12+1)-(YEAR(Оборудование!R64)*12+MONTH(Оборудование!R64))),MAX(1,N(Оборудование!P64)))=0),"К",IF(AND(N(Оборудование!M64)&gt;0,ISNUMBER(Оборудование!O64),((Год*12+1)-(YEAR(Оборудование!O64)*12+MONTH(Оборудование!O64)))&gt;0,MOD(((Год*12+1)-(YEAR(Оборудование!O64)*12+MONTH(Оборудование!O64))),MAX(1,N(Оборудование!M64)))=0),"Т",IF(AND(N(Оборудование!J64)&gt;0,ISNUMBER(Оборудование!L64),((Год*12+1)-(YEAR(Оборудование!L64)*12+MONTH(Оборудование!L64)))&gt;0,MOD(((Год*12+1)-(YEAR(Оборудование!L64)*12+MONTH(Оборудование!L64))),MAX(1,N(Оборудование!J64)))=0),"ТО",""))))</f>
        <v/>
      </c>
      <c r="C64">
        <f>IF(Оборудование!$B64="","",IF(AND(N(Оборудование!P64)&gt;0,ISNUMBER(Оборудование!R64),((Год*12+2)-(YEAR(Оборудование!R64)*12+MONTH(Оборудование!R64)))&gt;0,MOD(((Год*12+2)-(YEAR(Оборудование!R64)*12+MONTH(Оборудование!R64))),MAX(1,N(Оборудование!P64)))=0),"К",IF(AND(N(Оборудование!M64)&gt;0,ISNUMBER(Оборудование!O64),((Год*12+2)-(YEAR(Оборудование!O64)*12+MONTH(Оборудование!O64)))&gt;0,MOD(((Год*12+2)-(YEAR(Оборудование!O64)*12+MONTH(Оборудование!O64))),MAX(1,N(Оборудование!M64)))=0),"Т",IF(AND(N(Оборудование!J64)&gt;0,ISNUMBER(Оборудование!L64),((Год*12+2)-(YEAR(Оборудование!L64)*12+MONTH(Оборудование!L64)))&gt;0,MOD(((Год*12+2)-(YEAR(Оборудование!L64)*12+MONTH(Оборудование!L64))),MAX(1,N(Оборудование!J64)))=0),"ТО",""))))</f>
        <v/>
      </c>
      <c r="D64">
        <f>IF(Оборудование!$B64="","",IF(AND(N(Оборудование!P64)&gt;0,ISNUMBER(Оборудование!R64),((Год*12+3)-(YEAR(Оборудование!R64)*12+MONTH(Оборудование!R64)))&gt;0,MOD(((Год*12+3)-(YEAR(Оборудование!R64)*12+MONTH(Оборудование!R64))),MAX(1,N(Оборудование!P64)))=0),"К",IF(AND(N(Оборудование!M64)&gt;0,ISNUMBER(Оборудование!O64),((Год*12+3)-(YEAR(Оборудование!O64)*12+MONTH(Оборудование!O64)))&gt;0,MOD(((Год*12+3)-(YEAR(Оборудование!O64)*12+MONTH(Оборудование!O64))),MAX(1,N(Оборудование!M64)))=0),"Т",IF(AND(N(Оборудование!J64)&gt;0,ISNUMBER(Оборудование!L64),((Год*12+3)-(YEAR(Оборудование!L64)*12+MONTH(Оборудование!L64)))&gt;0,MOD(((Год*12+3)-(YEAR(Оборудование!L64)*12+MONTH(Оборудование!L64))),MAX(1,N(Оборудование!J64)))=0),"ТО",""))))</f>
        <v/>
      </c>
      <c r="E64">
        <f>IF(Оборудование!$B64="","",IF(AND(N(Оборудование!P64)&gt;0,ISNUMBER(Оборудование!R64),((Год*12+4)-(YEAR(Оборудование!R64)*12+MONTH(Оборудование!R64)))&gt;0,MOD(((Год*12+4)-(YEAR(Оборудование!R64)*12+MONTH(Оборудование!R64))),MAX(1,N(Оборудование!P64)))=0),"К",IF(AND(N(Оборудование!M64)&gt;0,ISNUMBER(Оборудование!O64),((Год*12+4)-(YEAR(Оборудование!O64)*12+MONTH(Оборудование!O64)))&gt;0,MOD(((Год*12+4)-(YEAR(Оборудование!O64)*12+MONTH(Оборудование!O64))),MAX(1,N(Оборудование!M64)))=0),"Т",IF(AND(N(Оборудование!J64)&gt;0,ISNUMBER(Оборудование!L64),((Год*12+4)-(YEAR(Оборудование!L64)*12+MONTH(Оборудование!L64)))&gt;0,MOD(((Год*12+4)-(YEAR(Оборудование!L64)*12+MONTH(Оборудование!L64))),MAX(1,N(Оборудование!J64)))=0),"ТО",""))))</f>
        <v/>
      </c>
      <c r="F64">
        <f>IF(Оборудование!$B64="","",IF(AND(N(Оборудование!P64)&gt;0,ISNUMBER(Оборудование!R64),((Год*12+5)-(YEAR(Оборудование!R64)*12+MONTH(Оборудование!R64)))&gt;0,MOD(((Год*12+5)-(YEAR(Оборудование!R64)*12+MONTH(Оборудование!R64))),MAX(1,N(Оборудование!P64)))=0),"К",IF(AND(N(Оборудование!M64)&gt;0,ISNUMBER(Оборудование!O64),((Год*12+5)-(YEAR(Оборудование!O64)*12+MONTH(Оборудование!O64)))&gt;0,MOD(((Год*12+5)-(YEAR(Оборудование!O64)*12+MONTH(Оборудование!O64))),MAX(1,N(Оборудование!M64)))=0),"Т",IF(AND(N(Оборудование!J64)&gt;0,ISNUMBER(Оборудование!L64),((Год*12+5)-(YEAR(Оборудование!L64)*12+MONTH(Оборудование!L64)))&gt;0,MOD(((Год*12+5)-(YEAR(Оборудование!L64)*12+MONTH(Оборудование!L64))),MAX(1,N(Оборудование!J64)))=0),"ТО",""))))</f>
        <v/>
      </c>
      <c r="G64">
        <f>IF(Оборудование!$B64="","",IF(AND(N(Оборудование!P64)&gt;0,ISNUMBER(Оборудование!R64),((Год*12+6)-(YEAR(Оборудование!R64)*12+MONTH(Оборудование!R64)))&gt;0,MOD(((Год*12+6)-(YEAR(Оборудование!R64)*12+MONTH(Оборудование!R64))),MAX(1,N(Оборудование!P64)))=0),"К",IF(AND(N(Оборудование!M64)&gt;0,ISNUMBER(Оборудование!O64),((Год*12+6)-(YEAR(Оборудование!O64)*12+MONTH(Оборудование!O64)))&gt;0,MOD(((Год*12+6)-(YEAR(Оборудование!O64)*12+MONTH(Оборудование!O64))),MAX(1,N(Оборудование!M64)))=0),"Т",IF(AND(N(Оборудование!J64)&gt;0,ISNUMBER(Оборудование!L64),((Год*12+6)-(YEAR(Оборудование!L64)*12+MONTH(Оборудование!L64)))&gt;0,MOD(((Год*12+6)-(YEAR(Оборудование!L64)*12+MONTH(Оборудование!L64))),MAX(1,N(Оборудование!J64)))=0),"ТО",""))))</f>
        <v/>
      </c>
      <c r="H64">
        <f>IF(Оборудование!$B64="","",IF(AND(N(Оборудование!P64)&gt;0,ISNUMBER(Оборудование!R64),((Год*12+7)-(YEAR(Оборудование!R64)*12+MONTH(Оборудование!R64)))&gt;0,MOD(((Год*12+7)-(YEAR(Оборудование!R64)*12+MONTH(Оборудование!R64))),MAX(1,N(Оборудование!P64)))=0),"К",IF(AND(N(Оборудование!M64)&gt;0,ISNUMBER(Оборудование!O64),((Год*12+7)-(YEAR(Оборудование!O64)*12+MONTH(Оборудование!O64)))&gt;0,MOD(((Год*12+7)-(YEAR(Оборудование!O64)*12+MONTH(Оборудование!O64))),MAX(1,N(Оборудование!M64)))=0),"Т",IF(AND(N(Оборудование!J64)&gt;0,ISNUMBER(Оборудование!L64),((Год*12+7)-(YEAR(Оборудование!L64)*12+MONTH(Оборудование!L64)))&gt;0,MOD(((Год*12+7)-(YEAR(Оборудование!L64)*12+MONTH(Оборудование!L64))),MAX(1,N(Оборудование!J64)))=0),"ТО",""))))</f>
        <v/>
      </c>
      <c r="I64">
        <f>IF(Оборудование!$B64="","",IF(AND(N(Оборудование!P64)&gt;0,ISNUMBER(Оборудование!R64),((Год*12+8)-(YEAR(Оборудование!R64)*12+MONTH(Оборудование!R64)))&gt;0,MOD(((Год*12+8)-(YEAR(Оборудование!R64)*12+MONTH(Оборудование!R64))),MAX(1,N(Оборудование!P64)))=0),"К",IF(AND(N(Оборудование!M64)&gt;0,ISNUMBER(Оборудование!O64),((Год*12+8)-(YEAR(Оборудование!O64)*12+MONTH(Оборудование!O64)))&gt;0,MOD(((Год*12+8)-(YEAR(Оборудование!O64)*12+MONTH(Оборудование!O64))),MAX(1,N(Оборудование!M64)))=0),"Т",IF(AND(N(Оборудование!J64)&gt;0,ISNUMBER(Оборудование!L64),((Год*12+8)-(YEAR(Оборудование!L64)*12+MONTH(Оборудование!L64)))&gt;0,MOD(((Год*12+8)-(YEAR(Оборудование!L64)*12+MONTH(Оборудование!L64))),MAX(1,N(Оборудование!J64)))=0),"ТО",""))))</f>
        <v/>
      </c>
      <c r="J64">
        <f>IF(Оборудование!$B64="","",IF(AND(N(Оборудование!P64)&gt;0,ISNUMBER(Оборудование!R64),((Год*12+9)-(YEAR(Оборудование!R64)*12+MONTH(Оборудование!R64)))&gt;0,MOD(((Год*12+9)-(YEAR(Оборудование!R64)*12+MONTH(Оборудование!R64))),MAX(1,N(Оборудование!P64)))=0),"К",IF(AND(N(Оборудование!M64)&gt;0,ISNUMBER(Оборудование!O64),((Год*12+9)-(YEAR(Оборудование!O64)*12+MONTH(Оборудование!O64)))&gt;0,MOD(((Год*12+9)-(YEAR(Оборудование!O64)*12+MONTH(Оборудование!O64))),MAX(1,N(Оборудование!M64)))=0),"Т",IF(AND(N(Оборудование!J64)&gt;0,ISNUMBER(Оборудование!L64),((Год*12+9)-(YEAR(Оборудование!L64)*12+MONTH(Оборудование!L64)))&gt;0,MOD(((Год*12+9)-(YEAR(Оборудование!L64)*12+MONTH(Оборудование!L64))),MAX(1,N(Оборудование!J64)))=0),"ТО",""))))</f>
        <v/>
      </c>
      <c r="K64">
        <f>IF(Оборудование!$B64="","",IF(AND(N(Оборудование!P64)&gt;0,ISNUMBER(Оборудование!R64),((Год*12+10)-(YEAR(Оборудование!R64)*12+MONTH(Оборудование!R64)))&gt;0,MOD(((Год*12+10)-(YEAR(Оборудование!R64)*12+MONTH(Оборудование!R64))),MAX(1,N(Оборудование!P64)))=0),"К",IF(AND(N(Оборудование!M64)&gt;0,ISNUMBER(Оборудование!O64),((Год*12+10)-(YEAR(Оборудование!O64)*12+MONTH(Оборудование!O64)))&gt;0,MOD(((Год*12+10)-(YEAR(Оборудование!O64)*12+MONTH(Оборудование!O64))),MAX(1,N(Оборудование!M64)))=0),"Т",IF(AND(N(Оборудование!J64)&gt;0,ISNUMBER(Оборудование!L64),((Год*12+10)-(YEAR(Оборудование!L64)*12+MONTH(Оборудование!L64)))&gt;0,MOD(((Год*12+10)-(YEAR(Оборудование!L64)*12+MONTH(Оборудование!L64))),MAX(1,N(Оборудование!J64)))=0),"ТО",""))))</f>
        <v/>
      </c>
      <c r="L64">
        <f>IF(Оборудование!$B64="","",IF(AND(N(Оборудование!P64)&gt;0,ISNUMBER(Оборудование!R64),((Год*12+11)-(YEAR(Оборудование!R64)*12+MONTH(Оборудование!R64)))&gt;0,MOD(((Год*12+11)-(YEAR(Оборудование!R64)*12+MONTH(Оборудование!R64))),MAX(1,N(Оборудование!P64)))=0),"К",IF(AND(N(Оборудование!M64)&gt;0,ISNUMBER(Оборудование!O64),((Год*12+11)-(YEAR(Оборудование!O64)*12+MONTH(Оборудование!O64)))&gt;0,MOD(((Год*12+11)-(YEAR(Оборудование!O64)*12+MONTH(Оборудование!O64))),MAX(1,N(Оборудование!M64)))=0),"Т",IF(AND(N(Оборудование!J64)&gt;0,ISNUMBER(Оборудование!L64),((Год*12+11)-(YEAR(Оборудование!L64)*12+MONTH(Оборудование!L64)))&gt;0,MOD(((Год*12+11)-(YEAR(Оборудование!L64)*12+MONTH(Оборудование!L64))),MAX(1,N(Оборудование!J64)))=0),"ТО",""))))</f>
        <v/>
      </c>
      <c r="M64">
        <f>IF(Оборудование!$B64="","",IF(AND(N(Оборудование!P64)&gt;0,ISNUMBER(Оборудование!R64),((Год*12+12)-(YEAR(Оборудование!R64)*12+MONTH(Оборудование!R64)))&gt;0,MOD(((Год*12+12)-(YEAR(Оборудование!R64)*12+MONTH(Оборудование!R64))),MAX(1,N(Оборудование!P64)))=0),"К",IF(AND(N(Оборудование!M64)&gt;0,ISNUMBER(Оборудование!O64),((Год*12+12)-(YEAR(Оборудование!O64)*12+MONTH(Оборудование!O64)))&gt;0,MOD(((Год*12+12)-(YEAR(Оборудование!O64)*12+MONTH(Оборудование!O64))),MAX(1,N(Оборудование!M64)))=0),"Т",IF(AND(N(Оборудование!J64)&gt;0,ISNUMBER(Оборудование!L64),((Год*12+12)-(YEAR(Оборудование!L64)*12+MONTH(Оборудование!L64)))&gt;0,MOD(((Год*12+12)-(YEAR(Оборудование!L64)*12+MONTH(Оборудование!L64))),MAX(1,N(Оборудование!J64)))=0),"ТО",""))))</f>
        <v/>
      </c>
      <c r="O64">
        <f>IF(B64="",0,IF(B64="К",N(Оборудование!$Q64),IF(B64="Т",N(Оборудование!$N64),N(Оборудование!$K64))))</f>
        <v/>
      </c>
      <c r="P64">
        <f>IF(C64="",0,IF(C64="К",N(Оборудование!$Q64),IF(C64="Т",N(Оборудование!$N64),N(Оборудование!$K64))))</f>
        <v/>
      </c>
      <c r="Q64">
        <f>IF(D64="",0,IF(D64="К",N(Оборудование!$Q64),IF(D64="Т",N(Оборудование!$N64),N(Оборудование!$K64))))</f>
        <v/>
      </c>
      <c r="R64">
        <f>IF(E64="",0,IF(E64="К",N(Оборудование!$Q64),IF(E64="Т",N(Оборудование!$N64),N(Оборудование!$K64))))</f>
        <v/>
      </c>
      <c r="S64">
        <f>IF(F64="",0,IF(F64="К",N(Оборудование!$Q64),IF(F64="Т",N(Оборудование!$N64),N(Оборудование!$K64))))</f>
        <v/>
      </c>
      <c r="T64">
        <f>IF(G64="",0,IF(G64="К",N(Оборудование!$Q64),IF(G64="Т",N(Оборудование!$N64),N(Оборудование!$K64))))</f>
        <v/>
      </c>
      <c r="U64">
        <f>IF(H64="",0,IF(H64="К",N(Оборудование!$Q64),IF(H64="Т",N(Оборудование!$N64),N(Оборудование!$K64))))</f>
        <v/>
      </c>
      <c r="V64">
        <f>IF(I64="",0,IF(I64="К",N(Оборудование!$Q64),IF(I64="Т",N(Оборудование!$N64),N(Оборудование!$K64))))</f>
        <v/>
      </c>
      <c r="W64">
        <f>IF(J64="",0,IF(J64="К",N(Оборудование!$Q64),IF(J64="Т",N(Оборудование!$N64),N(Оборудование!$K64))))</f>
        <v/>
      </c>
      <c r="X64">
        <f>IF(K64="",0,IF(K64="К",N(Оборудование!$Q64),IF(K64="Т",N(Оборудование!$N64),N(Оборудование!$K64))))</f>
        <v/>
      </c>
      <c r="Y64">
        <f>IF(L64="",0,IF(L64="К",N(Оборудование!$Q64),IF(L64="Т",N(Оборудование!$N64),N(Оборудование!$K64))))</f>
        <v/>
      </c>
      <c r="Z64">
        <f>IF(M64="",0,IF(M64="К",N(Оборудование!$Q64),IF(M64="Т",N(Оборудование!$N64),N(Оборудование!$K64))))</f>
        <v/>
      </c>
      <c r="AB64">
        <f>IF(B64="","",IF(COUNTIF('Журнал выполнения'!$H$6:$H$405,$A64&amp;"|"&amp;TEXT(DATE(Год,1,1),"YYYYMM"))&gt;0,"В",IF(EOMONTH(DATE(Год,1,1),0)&lt;ОтчДата,"Х","П")))</f>
        <v/>
      </c>
      <c r="AC64">
        <f>IF(C64="","",IF(COUNTIF('Журнал выполнения'!$H$6:$H$405,$A64&amp;"|"&amp;TEXT(DATE(Год,2,1),"YYYYMM"))&gt;0,"В",IF(EOMONTH(DATE(Год,2,1),0)&lt;ОтчДата,"Х","П")))</f>
        <v/>
      </c>
      <c r="AD64">
        <f>IF(D64="","",IF(COUNTIF('Журнал выполнения'!$H$6:$H$405,$A64&amp;"|"&amp;TEXT(DATE(Год,3,1),"YYYYMM"))&gt;0,"В",IF(EOMONTH(DATE(Год,3,1),0)&lt;ОтчДата,"Х","П")))</f>
        <v/>
      </c>
      <c r="AE64">
        <f>IF(E64="","",IF(COUNTIF('Журнал выполнения'!$H$6:$H$405,$A64&amp;"|"&amp;TEXT(DATE(Год,4,1),"YYYYMM"))&gt;0,"В",IF(EOMONTH(DATE(Год,4,1),0)&lt;ОтчДата,"Х","П")))</f>
        <v/>
      </c>
      <c r="AF64">
        <f>IF(F64="","",IF(COUNTIF('Журнал выполнения'!$H$6:$H$405,$A64&amp;"|"&amp;TEXT(DATE(Год,5,1),"YYYYMM"))&gt;0,"В",IF(EOMONTH(DATE(Год,5,1),0)&lt;ОтчДата,"Х","П")))</f>
        <v/>
      </c>
      <c r="AG64">
        <f>IF(G64="","",IF(COUNTIF('Журнал выполнения'!$H$6:$H$405,$A64&amp;"|"&amp;TEXT(DATE(Год,6,1),"YYYYMM"))&gt;0,"В",IF(EOMONTH(DATE(Год,6,1),0)&lt;ОтчДата,"Х","П")))</f>
        <v/>
      </c>
      <c r="AH64">
        <f>IF(H64="","",IF(COUNTIF('Журнал выполнения'!$H$6:$H$405,$A64&amp;"|"&amp;TEXT(DATE(Год,7,1),"YYYYMM"))&gt;0,"В",IF(EOMONTH(DATE(Год,7,1),0)&lt;ОтчДата,"Х","П")))</f>
        <v/>
      </c>
      <c r="AI64">
        <f>IF(I64="","",IF(COUNTIF('Журнал выполнения'!$H$6:$H$405,$A64&amp;"|"&amp;TEXT(DATE(Год,8,1),"YYYYMM"))&gt;0,"В",IF(EOMONTH(DATE(Год,8,1),0)&lt;ОтчДата,"Х","П")))</f>
        <v/>
      </c>
      <c r="AJ64">
        <f>IF(J64="","",IF(COUNTIF('Журнал выполнения'!$H$6:$H$405,$A64&amp;"|"&amp;TEXT(DATE(Год,9,1),"YYYYMM"))&gt;0,"В",IF(EOMONTH(DATE(Год,9,1),0)&lt;ОтчДата,"Х","П")))</f>
        <v/>
      </c>
      <c r="AK64">
        <f>IF(K64="","",IF(COUNTIF('Журнал выполнения'!$H$6:$H$405,$A64&amp;"|"&amp;TEXT(DATE(Год,10,1),"YYYYMM"))&gt;0,"В",IF(EOMONTH(DATE(Год,10,1),0)&lt;ОтчДата,"Х","П")))</f>
        <v/>
      </c>
      <c r="AL64">
        <f>IF(L64="","",IF(COUNTIF('Журнал выполнения'!$H$6:$H$405,$A64&amp;"|"&amp;TEXT(DATE(Год,11,1),"YYYYMM"))&gt;0,"В",IF(EOMONTH(DATE(Год,11,1),0)&lt;ОтчДата,"Х","П")))</f>
        <v/>
      </c>
      <c r="AM64">
        <f>IF(M64="","",IF(COUNTIF('Журнал выполнения'!$H$6:$H$405,$A64&amp;"|"&amp;TEXT(DATE(Год,12,1),"YYYYMM"))&gt;0,"В",IF(EOMONTH(DATE(Год,12,1),0)&lt;ОтчДата,"Х","П")))</f>
        <v/>
      </c>
    </row>
    <row r="65">
      <c r="A65">
        <f>Оборудование!A65</f>
        <v/>
      </c>
      <c r="B65">
        <f>IF(Оборудование!$B65="","",IF(AND(N(Оборудование!P65)&gt;0,ISNUMBER(Оборудование!R65),((Год*12+1)-(YEAR(Оборудование!R65)*12+MONTH(Оборудование!R65)))&gt;0,MOD(((Год*12+1)-(YEAR(Оборудование!R65)*12+MONTH(Оборудование!R65))),MAX(1,N(Оборудование!P65)))=0),"К",IF(AND(N(Оборудование!M65)&gt;0,ISNUMBER(Оборудование!O65),((Год*12+1)-(YEAR(Оборудование!O65)*12+MONTH(Оборудование!O65)))&gt;0,MOD(((Год*12+1)-(YEAR(Оборудование!O65)*12+MONTH(Оборудование!O65))),MAX(1,N(Оборудование!M65)))=0),"Т",IF(AND(N(Оборудование!J65)&gt;0,ISNUMBER(Оборудование!L65),((Год*12+1)-(YEAR(Оборудование!L65)*12+MONTH(Оборудование!L65)))&gt;0,MOD(((Год*12+1)-(YEAR(Оборудование!L65)*12+MONTH(Оборудование!L65))),MAX(1,N(Оборудование!J65)))=0),"ТО",""))))</f>
        <v/>
      </c>
      <c r="C65">
        <f>IF(Оборудование!$B65="","",IF(AND(N(Оборудование!P65)&gt;0,ISNUMBER(Оборудование!R65),((Год*12+2)-(YEAR(Оборудование!R65)*12+MONTH(Оборудование!R65)))&gt;0,MOD(((Год*12+2)-(YEAR(Оборудование!R65)*12+MONTH(Оборудование!R65))),MAX(1,N(Оборудование!P65)))=0),"К",IF(AND(N(Оборудование!M65)&gt;0,ISNUMBER(Оборудование!O65),((Год*12+2)-(YEAR(Оборудование!O65)*12+MONTH(Оборудование!O65)))&gt;0,MOD(((Год*12+2)-(YEAR(Оборудование!O65)*12+MONTH(Оборудование!O65))),MAX(1,N(Оборудование!M65)))=0),"Т",IF(AND(N(Оборудование!J65)&gt;0,ISNUMBER(Оборудование!L65),((Год*12+2)-(YEAR(Оборудование!L65)*12+MONTH(Оборудование!L65)))&gt;0,MOD(((Год*12+2)-(YEAR(Оборудование!L65)*12+MONTH(Оборудование!L65))),MAX(1,N(Оборудование!J65)))=0),"ТО",""))))</f>
        <v/>
      </c>
      <c r="D65">
        <f>IF(Оборудование!$B65="","",IF(AND(N(Оборудование!P65)&gt;0,ISNUMBER(Оборудование!R65),((Год*12+3)-(YEAR(Оборудование!R65)*12+MONTH(Оборудование!R65)))&gt;0,MOD(((Год*12+3)-(YEAR(Оборудование!R65)*12+MONTH(Оборудование!R65))),MAX(1,N(Оборудование!P65)))=0),"К",IF(AND(N(Оборудование!M65)&gt;0,ISNUMBER(Оборудование!O65),((Год*12+3)-(YEAR(Оборудование!O65)*12+MONTH(Оборудование!O65)))&gt;0,MOD(((Год*12+3)-(YEAR(Оборудование!O65)*12+MONTH(Оборудование!O65))),MAX(1,N(Оборудование!M65)))=0),"Т",IF(AND(N(Оборудование!J65)&gt;0,ISNUMBER(Оборудование!L65),((Год*12+3)-(YEAR(Оборудование!L65)*12+MONTH(Оборудование!L65)))&gt;0,MOD(((Год*12+3)-(YEAR(Оборудование!L65)*12+MONTH(Оборудование!L65))),MAX(1,N(Оборудование!J65)))=0),"ТО",""))))</f>
        <v/>
      </c>
      <c r="E65">
        <f>IF(Оборудование!$B65="","",IF(AND(N(Оборудование!P65)&gt;0,ISNUMBER(Оборудование!R65),((Год*12+4)-(YEAR(Оборудование!R65)*12+MONTH(Оборудование!R65)))&gt;0,MOD(((Год*12+4)-(YEAR(Оборудование!R65)*12+MONTH(Оборудование!R65))),MAX(1,N(Оборудование!P65)))=0),"К",IF(AND(N(Оборудование!M65)&gt;0,ISNUMBER(Оборудование!O65),((Год*12+4)-(YEAR(Оборудование!O65)*12+MONTH(Оборудование!O65)))&gt;0,MOD(((Год*12+4)-(YEAR(Оборудование!O65)*12+MONTH(Оборудование!O65))),MAX(1,N(Оборудование!M65)))=0),"Т",IF(AND(N(Оборудование!J65)&gt;0,ISNUMBER(Оборудование!L65),((Год*12+4)-(YEAR(Оборудование!L65)*12+MONTH(Оборудование!L65)))&gt;0,MOD(((Год*12+4)-(YEAR(Оборудование!L65)*12+MONTH(Оборудование!L65))),MAX(1,N(Оборудование!J65)))=0),"ТО",""))))</f>
        <v/>
      </c>
      <c r="F65">
        <f>IF(Оборудование!$B65="","",IF(AND(N(Оборудование!P65)&gt;0,ISNUMBER(Оборудование!R65),((Год*12+5)-(YEAR(Оборудование!R65)*12+MONTH(Оборудование!R65)))&gt;0,MOD(((Год*12+5)-(YEAR(Оборудование!R65)*12+MONTH(Оборудование!R65))),MAX(1,N(Оборудование!P65)))=0),"К",IF(AND(N(Оборудование!M65)&gt;0,ISNUMBER(Оборудование!O65),((Год*12+5)-(YEAR(Оборудование!O65)*12+MONTH(Оборудование!O65)))&gt;0,MOD(((Год*12+5)-(YEAR(Оборудование!O65)*12+MONTH(Оборудование!O65))),MAX(1,N(Оборудование!M65)))=0),"Т",IF(AND(N(Оборудование!J65)&gt;0,ISNUMBER(Оборудование!L65),((Год*12+5)-(YEAR(Оборудование!L65)*12+MONTH(Оборудование!L65)))&gt;0,MOD(((Год*12+5)-(YEAR(Оборудование!L65)*12+MONTH(Оборудование!L65))),MAX(1,N(Оборудование!J65)))=0),"ТО",""))))</f>
        <v/>
      </c>
      <c r="G65">
        <f>IF(Оборудование!$B65="","",IF(AND(N(Оборудование!P65)&gt;0,ISNUMBER(Оборудование!R65),((Год*12+6)-(YEAR(Оборудование!R65)*12+MONTH(Оборудование!R65)))&gt;0,MOD(((Год*12+6)-(YEAR(Оборудование!R65)*12+MONTH(Оборудование!R65))),MAX(1,N(Оборудование!P65)))=0),"К",IF(AND(N(Оборудование!M65)&gt;0,ISNUMBER(Оборудование!O65),((Год*12+6)-(YEAR(Оборудование!O65)*12+MONTH(Оборудование!O65)))&gt;0,MOD(((Год*12+6)-(YEAR(Оборудование!O65)*12+MONTH(Оборудование!O65))),MAX(1,N(Оборудование!M65)))=0),"Т",IF(AND(N(Оборудование!J65)&gt;0,ISNUMBER(Оборудование!L65),((Год*12+6)-(YEAR(Оборудование!L65)*12+MONTH(Оборудование!L65)))&gt;0,MOD(((Год*12+6)-(YEAR(Оборудование!L65)*12+MONTH(Оборудование!L65))),MAX(1,N(Оборудование!J65)))=0),"ТО",""))))</f>
        <v/>
      </c>
      <c r="H65">
        <f>IF(Оборудование!$B65="","",IF(AND(N(Оборудование!P65)&gt;0,ISNUMBER(Оборудование!R65),((Год*12+7)-(YEAR(Оборудование!R65)*12+MONTH(Оборудование!R65)))&gt;0,MOD(((Год*12+7)-(YEAR(Оборудование!R65)*12+MONTH(Оборудование!R65))),MAX(1,N(Оборудование!P65)))=0),"К",IF(AND(N(Оборудование!M65)&gt;0,ISNUMBER(Оборудование!O65),((Год*12+7)-(YEAR(Оборудование!O65)*12+MONTH(Оборудование!O65)))&gt;0,MOD(((Год*12+7)-(YEAR(Оборудование!O65)*12+MONTH(Оборудование!O65))),MAX(1,N(Оборудование!M65)))=0),"Т",IF(AND(N(Оборудование!J65)&gt;0,ISNUMBER(Оборудование!L65),((Год*12+7)-(YEAR(Оборудование!L65)*12+MONTH(Оборудование!L65)))&gt;0,MOD(((Год*12+7)-(YEAR(Оборудование!L65)*12+MONTH(Оборудование!L65))),MAX(1,N(Оборудование!J65)))=0),"ТО",""))))</f>
        <v/>
      </c>
      <c r="I65">
        <f>IF(Оборудование!$B65="","",IF(AND(N(Оборудование!P65)&gt;0,ISNUMBER(Оборудование!R65),((Год*12+8)-(YEAR(Оборудование!R65)*12+MONTH(Оборудование!R65)))&gt;0,MOD(((Год*12+8)-(YEAR(Оборудование!R65)*12+MONTH(Оборудование!R65))),MAX(1,N(Оборудование!P65)))=0),"К",IF(AND(N(Оборудование!M65)&gt;0,ISNUMBER(Оборудование!O65),((Год*12+8)-(YEAR(Оборудование!O65)*12+MONTH(Оборудование!O65)))&gt;0,MOD(((Год*12+8)-(YEAR(Оборудование!O65)*12+MONTH(Оборудование!O65))),MAX(1,N(Оборудование!M65)))=0),"Т",IF(AND(N(Оборудование!J65)&gt;0,ISNUMBER(Оборудование!L65),((Год*12+8)-(YEAR(Оборудование!L65)*12+MONTH(Оборудование!L65)))&gt;0,MOD(((Год*12+8)-(YEAR(Оборудование!L65)*12+MONTH(Оборудование!L65))),MAX(1,N(Оборудование!J65)))=0),"ТО",""))))</f>
        <v/>
      </c>
      <c r="J65">
        <f>IF(Оборудование!$B65="","",IF(AND(N(Оборудование!P65)&gt;0,ISNUMBER(Оборудование!R65),((Год*12+9)-(YEAR(Оборудование!R65)*12+MONTH(Оборудование!R65)))&gt;0,MOD(((Год*12+9)-(YEAR(Оборудование!R65)*12+MONTH(Оборудование!R65))),MAX(1,N(Оборудование!P65)))=0),"К",IF(AND(N(Оборудование!M65)&gt;0,ISNUMBER(Оборудование!O65),((Год*12+9)-(YEAR(Оборудование!O65)*12+MONTH(Оборудование!O65)))&gt;0,MOD(((Год*12+9)-(YEAR(Оборудование!O65)*12+MONTH(Оборудование!O65))),MAX(1,N(Оборудование!M65)))=0),"Т",IF(AND(N(Оборудование!J65)&gt;0,ISNUMBER(Оборудование!L65),((Год*12+9)-(YEAR(Оборудование!L65)*12+MONTH(Оборудование!L65)))&gt;0,MOD(((Год*12+9)-(YEAR(Оборудование!L65)*12+MONTH(Оборудование!L65))),MAX(1,N(Оборудование!J65)))=0),"ТО",""))))</f>
        <v/>
      </c>
      <c r="K65">
        <f>IF(Оборудование!$B65="","",IF(AND(N(Оборудование!P65)&gt;0,ISNUMBER(Оборудование!R65),((Год*12+10)-(YEAR(Оборудование!R65)*12+MONTH(Оборудование!R65)))&gt;0,MOD(((Год*12+10)-(YEAR(Оборудование!R65)*12+MONTH(Оборудование!R65))),MAX(1,N(Оборудование!P65)))=0),"К",IF(AND(N(Оборудование!M65)&gt;0,ISNUMBER(Оборудование!O65),((Год*12+10)-(YEAR(Оборудование!O65)*12+MONTH(Оборудование!O65)))&gt;0,MOD(((Год*12+10)-(YEAR(Оборудование!O65)*12+MONTH(Оборудование!O65))),MAX(1,N(Оборудование!M65)))=0),"Т",IF(AND(N(Оборудование!J65)&gt;0,ISNUMBER(Оборудование!L65),((Год*12+10)-(YEAR(Оборудование!L65)*12+MONTH(Оборудование!L65)))&gt;0,MOD(((Год*12+10)-(YEAR(Оборудование!L65)*12+MONTH(Оборудование!L65))),MAX(1,N(Оборудование!J65)))=0),"ТО",""))))</f>
        <v/>
      </c>
      <c r="L65">
        <f>IF(Оборудование!$B65="","",IF(AND(N(Оборудование!P65)&gt;0,ISNUMBER(Оборудование!R65),((Год*12+11)-(YEAR(Оборудование!R65)*12+MONTH(Оборудование!R65)))&gt;0,MOD(((Год*12+11)-(YEAR(Оборудование!R65)*12+MONTH(Оборудование!R65))),MAX(1,N(Оборудование!P65)))=0),"К",IF(AND(N(Оборудование!M65)&gt;0,ISNUMBER(Оборудование!O65),((Год*12+11)-(YEAR(Оборудование!O65)*12+MONTH(Оборудование!O65)))&gt;0,MOD(((Год*12+11)-(YEAR(Оборудование!O65)*12+MONTH(Оборудование!O65))),MAX(1,N(Оборудование!M65)))=0),"Т",IF(AND(N(Оборудование!J65)&gt;0,ISNUMBER(Оборудование!L65),((Год*12+11)-(YEAR(Оборудование!L65)*12+MONTH(Оборудование!L65)))&gt;0,MOD(((Год*12+11)-(YEAR(Оборудование!L65)*12+MONTH(Оборудование!L65))),MAX(1,N(Оборудование!J65)))=0),"ТО",""))))</f>
        <v/>
      </c>
      <c r="M65">
        <f>IF(Оборудование!$B65="","",IF(AND(N(Оборудование!P65)&gt;0,ISNUMBER(Оборудование!R65),((Год*12+12)-(YEAR(Оборудование!R65)*12+MONTH(Оборудование!R65)))&gt;0,MOD(((Год*12+12)-(YEAR(Оборудование!R65)*12+MONTH(Оборудование!R65))),MAX(1,N(Оборудование!P65)))=0),"К",IF(AND(N(Оборудование!M65)&gt;0,ISNUMBER(Оборудование!O65),((Год*12+12)-(YEAR(Оборудование!O65)*12+MONTH(Оборудование!O65)))&gt;0,MOD(((Год*12+12)-(YEAR(Оборудование!O65)*12+MONTH(Оборудование!O65))),MAX(1,N(Оборудование!M65)))=0),"Т",IF(AND(N(Оборудование!J65)&gt;0,ISNUMBER(Оборудование!L65),((Год*12+12)-(YEAR(Оборудование!L65)*12+MONTH(Оборудование!L65)))&gt;0,MOD(((Год*12+12)-(YEAR(Оборудование!L65)*12+MONTH(Оборудование!L65))),MAX(1,N(Оборудование!J65)))=0),"ТО",""))))</f>
        <v/>
      </c>
      <c r="O65">
        <f>IF(B65="",0,IF(B65="К",N(Оборудование!$Q65),IF(B65="Т",N(Оборудование!$N65),N(Оборудование!$K65))))</f>
        <v/>
      </c>
      <c r="P65">
        <f>IF(C65="",0,IF(C65="К",N(Оборудование!$Q65),IF(C65="Т",N(Оборудование!$N65),N(Оборудование!$K65))))</f>
        <v/>
      </c>
      <c r="Q65">
        <f>IF(D65="",0,IF(D65="К",N(Оборудование!$Q65),IF(D65="Т",N(Оборудование!$N65),N(Оборудование!$K65))))</f>
        <v/>
      </c>
      <c r="R65">
        <f>IF(E65="",0,IF(E65="К",N(Оборудование!$Q65),IF(E65="Т",N(Оборудование!$N65),N(Оборудование!$K65))))</f>
        <v/>
      </c>
      <c r="S65">
        <f>IF(F65="",0,IF(F65="К",N(Оборудование!$Q65),IF(F65="Т",N(Оборудование!$N65),N(Оборудование!$K65))))</f>
        <v/>
      </c>
      <c r="T65">
        <f>IF(G65="",0,IF(G65="К",N(Оборудование!$Q65),IF(G65="Т",N(Оборудование!$N65),N(Оборудование!$K65))))</f>
        <v/>
      </c>
      <c r="U65">
        <f>IF(H65="",0,IF(H65="К",N(Оборудование!$Q65),IF(H65="Т",N(Оборудование!$N65),N(Оборудование!$K65))))</f>
        <v/>
      </c>
      <c r="V65">
        <f>IF(I65="",0,IF(I65="К",N(Оборудование!$Q65),IF(I65="Т",N(Оборудование!$N65),N(Оборудование!$K65))))</f>
        <v/>
      </c>
      <c r="W65">
        <f>IF(J65="",0,IF(J65="К",N(Оборудование!$Q65),IF(J65="Т",N(Оборудование!$N65),N(Оборудование!$K65))))</f>
        <v/>
      </c>
      <c r="X65">
        <f>IF(K65="",0,IF(K65="К",N(Оборудование!$Q65),IF(K65="Т",N(Оборудование!$N65),N(Оборудование!$K65))))</f>
        <v/>
      </c>
      <c r="Y65">
        <f>IF(L65="",0,IF(L65="К",N(Оборудование!$Q65),IF(L65="Т",N(Оборудование!$N65),N(Оборудование!$K65))))</f>
        <v/>
      </c>
      <c r="Z65">
        <f>IF(M65="",0,IF(M65="К",N(Оборудование!$Q65),IF(M65="Т",N(Оборудование!$N65),N(Оборудование!$K65))))</f>
        <v/>
      </c>
      <c r="AB65">
        <f>IF(B65="","",IF(COUNTIF('Журнал выполнения'!$H$6:$H$405,$A65&amp;"|"&amp;TEXT(DATE(Год,1,1),"YYYYMM"))&gt;0,"В",IF(EOMONTH(DATE(Год,1,1),0)&lt;ОтчДата,"Х","П")))</f>
        <v/>
      </c>
      <c r="AC65">
        <f>IF(C65="","",IF(COUNTIF('Журнал выполнения'!$H$6:$H$405,$A65&amp;"|"&amp;TEXT(DATE(Год,2,1),"YYYYMM"))&gt;0,"В",IF(EOMONTH(DATE(Год,2,1),0)&lt;ОтчДата,"Х","П")))</f>
        <v/>
      </c>
      <c r="AD65">
        <f>IF(D65="","",IF(COUNTIF('Журнал выполнения'!$H$6:$H$405,$A65&amp;"|"&amp;TEXT(DATE(Год,3,1),"YYYYMM"))&gt;0,"В",IF(EOMONTH(DATE(Год,3,1),0)&lt;ОтчДата,"Х","П")))</f>
        <v/>
      </c>
      <c r="AE65">
        <f>IF(E65="","",IF(COUNTIF('Журнал выполнения'!$H$6:$H$405,$A65&amp;"|"&amp;TEXT(DATE(Год,4,1),"YYYYMM"))&gt;0,"В",IF(EOMONTH(DATE(Год,4,1),0)&lt;ОтчДата,"Х","П")))</f>
        <v/>
      </c>
      <c r="AF65">
        <f>IF(F65="","",IF(COUNTIF('Журнал выполнения'!$H$6:$H$405,$A65&amp;"|"&amp;TEXT(DATE(Год,5,1),"YYYYMM"))&gt;0,"В",IF(EOMONTH(DATE(Год,5,1),0)&lt;ОтчДата,"Х","П")))</f>
        <v/>
      </c>
      <c r="AG65">
        <f>IF(G65="","",IF(COUNTIF('Журнал выполнения'!$H$6:$H$405,$A65&amp;"|"&amp;TEXT(DATE(Год,6,1),"YYYYMM"))&gt;0,"В",IF(EOMONTH(DATE(Год,6,1),0)&lt;ОтчДата,"Х","П")))</f>
        <v/>
      </c>
      <c r="AH65">
        <f>IF(H65="","",IF(COUNTIF('Журнал выполнения'!$H$6:$H$405,$A65&amp;"|"&amp;TEXT(DATE(Год,7,1),"YYYYMM"))&gt;0,"В",IF(EOMONTH(DATE(Год,7,1),0)&lt;ОтчДата,"Х","П")))</f>
        <v/>
      </c>
      <c r="AI65">
        <f>IF(I65="","",IF(COUNTIF('Журнал выполнения'!$H$6:$H$405,$A65&amp;"|"&amp;TEXT(DATE(Год,8,1),"YYYYMM"))&gt;0,"В",IF(EOMONTH(DATE(Год,8,1),0)&lt;ОтчДата,"Х","П")))</f>
        <v/>
      </c>
      <c r="AJ65">
        <f>IF(J65="","",IF(COUNTIF('Журнал выполнения'!$H$6:$H$405,$A65&amp;"|"&amp;TEXT(DATE(Год,9,1),"YYYYMM"))&gt;0,"В",IF(EOMONTH(DATE(Год,9,1),0)&lt;ОтчДата,"Х","П")))</f>
        <v/>
      </c>
      <c r="AK65">
        <f>IF(K65="","",IF(COUNTIF('Журнал выполнения'!$H$6:$H$405,$A65&amp;"|"&amp;TEXT(DATE(Год,10,1),"YYYYMM"))&gt;0,"В",IF(EOMONTH(DATE(Год,10,1),0)&lt;ОтчДата,"Х","П")))</f>
        <v/>
      </c>
      <c r="AL65">
        <f>IF(L65="","",IF(COUNTIF('Журнал выполнения'!$H$6:$H$405,$A65&amp;"|"&amp;TEXT(DATE(Год,11,1),"YYYYMM"))&gt;0,"В",IF(EOMONTH(DATE(Год,11,1),0)&lt;ОтчДата,"Х","П")))</f>
        <v/>
      </c>
      <c r="AM65">
        <f>IF(M65="","",IF(COUNTIF('Журнал выполнения'!$H$6:$H$405,$A65&amp;"|"&amp;TEXT(DATE(Год,12,1),"YYYYMM"))&gt;0,"В",IF(EOMONTH(DATE(Год,12,1),0)&lt;ОтчДата,"Х","П")))</f>
        <v/>
      </c>
    </row>
  </sheetData>
  <pageMargins left="0.75" right="0.75" top="1" bottom="1" header="0.5" footer="0.5"/>
  <headerFooter>
    <oddHeader>&amp;L&amp;8 &amp;K2E75B6Plant Performance · plantperformance.ru&amp;R&amp;8 &amp;A</oddHeader>
    <oddFooter>&amp;L&amp;8 Источник: Plant Performance — система документов и программ для управления заводом · plantperformance.ru&amp;R&amp;8 Стр. &amp;P из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  <Company>Plant Performance · plantperformance.ru</Company>
  <Manager>Plant Performance</Manager>
  <HyperlinkBase>https://plantperformance.ru/</HyperlinkBase>
</Properties>
</file>

<file path=docProps/core.xml><?xml version="1.0" encoding="utf-8"?>
<cp:coreProperties xmlns:cp="http://schemas.openxmlformats.org/package/2006/metadata/core-properties">
  <dc:creator xmlns:dc="http://purl.org/dc/elements/1.1/">Plant Performance (plantperformance.ru)</dc:creator>
  <dc:title xmlns:dc="http://purl.org/dc/elements/1.1/">График ППР оборудования — Excel-шаблон</dc:title>
  <dc:description xmlns:dc="http://purl.org/dc/elements/1.1/">Бесплатный шаблон от Plant Performance · plantperformance.ru. Полная система документов завода — на сайте.</dc:description>
  <dc:subject xmlns:dc="http://purl.org/dc/elements/1.1/">Годовой график планово-предупредительного ремонта оборудования</dc:subject>
  <dcterms:created xmlns:dcterms="http://purl.org/dc/terms/" xmlns:xsi="http://www.w3.org/2001/XMLSchema-instance" xsi:type="dcterms:W3CDTF">2026-10-28T19:04:48Z</dcterms:created>
  <dcterms:modified xmlns:dcterms="http://purl.org/dc/terms/" xmlns:xsi="http://www.w3.org/2001/XMLSchema-instance" xsi:type="dcterms:W3CDTF">2026-10-28T19:04:48Z</dcterms:modified>
  <cp:lastModifiedBy>Plant Performance</cp:lastModifiedBy>
  <cp:category>Plant Performance · plantperformance.ru</cp:category>
  <cp:keywords>график ППР, график ППР оборудования образец, планово-предупредительный ремонт, ТОиР, Plant Performance</cp:keywords>
</cp:coreProperties>
</file>