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зультат" sheetId="1" state="visible" r:id="rId1"/>
    <sheet xmlns:r="http://schemas.openxmlformats.org/officeDocument/2006/relationships" name="Анкета" sheetId="2" state="visible" r:id="rId2"/>
    <sheet xmlns:r="http://schemas.openxmlformats.org/officeDocument/2006/relationships" name="Как пройти" sheetId="3" state="visible" r:id="rId3"/>
  </sheets>
  <definedNames>
    <definedName name="_xlnm.Print_Area" localSheetId="0">'Результат'!$A$1:$N$56</definedName>
    <definedName name="_xlnm.Print_Titles" localSheetId="1">'Анкета'!$5:$5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3">
    <font>
      <name val="Calibri"/>
      <family val="2"/>
      <color theme="1"/>
      <sz val="11"/>
      <scheme val="minor"/>
    </font>
    <font>
      <name val="Arial"/>
      <b val="1"/>
      <color rgb="002E75B6"/>
      <sz val="9"/>
    </font>
    <font>
      <name val="Arial"/>
      <b val="1"/>
      <color rgb="001F2937"/>
      <sz val="18"/>
    </font>
    <font>
      <name val="Arial"/>
      <color rgb="006B7280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color rgb="006B7280"/>
      <sz val="9"/>
    </font>
    <font>
      <name val="Arial"/>
      <color rgb="002E75B6"/>
      <sz val="9"/>
    </font>
    <font>
      <name val="Arial"/>
      <b val="1"/>
      <color rgb="006B7280"/>
      <sz val="9"/>
    </font>
    <font>
      <name val="Arial"/>
      <b val="1"/>
      <color rgb="001F4E79"/>
      <sz val="24"/>
    </font>
    <font>
      <name val="Arial"/>
      <color rgb="006B7280"/>
      <sz val="8"/>
    </font>
    <font>
      <name val="Arial"/>
      <b val="1"/>
      <color rgb="001F4E79"/>
      <sz val="18"/>
    </font>
    <font>
      <name val="Arial"/>
      <b val="1"/>
      <color rgb="00C00000"/>
      <sz val="24"/>
    </font>
    <font>
      <name val="Arial"/>
      <b val="1"/>
      <sz val="11"/>
    </font>
    <font>
      <name val="Arial"/>
      <sz val="9"/>
    </font>
    <font>
      <name val="Arial"/>
      <b val="1"/>
      <color rgb="001F2937"/>
      <sz val="12"/>
    </font>
    <font>
      <name val="Arial"/>
      <b val="1"/>
      <color rgb="00C00000"/>
      <sz val="11"/>
    </font>
    <font>
      <name val="Arial"/>
      <b val="1"/>
      <color rgb="00C00000"/>
      <sz val="12"/>
    </font>
    <font>
      <name val="Arial"/>
      <b val="1"/>
      <sz val="9"/>
    </font>
    <font>
      <name val="Arial"/>
      <b val="1"/>
      <color rgb="002E75B6"/>
      <sz val="10"/>
    </font>
    <font>
      <name val="Arial"/>
      <b val="1"/>
      <color rgb="001F4E79"/>
      <sz val="10"/>
    </font>
    <font>
      <name val="Arial"/>
      <b val="1"/>
      <sz val="12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3F6FA"/>
      </patternFill>
    </fill>
    <fill>
      <patternFill patternType="solid">
        <fgColor rgb="00FDECEA"/>
      </patternFill>
    </fill>
    <fill>
      <patternFill patternType="solid">
        <fgColor rgb="00EAF1F8"/>
      </patternFill>
    </fill>
  </fills>
  <borders count="6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  <border>
      <left/>
      <right/>
      <top style="thin">
        <color rgb="00D0D7E2"/>
      </top>
      <bottom/>
      <diagonal/>
    </border>
    <border>
      <left/>
      <right style="thin">
        <color rgb="00D0D7E2"/>
      </right>
      <top style="thin">
        <color rgb="00D0D7E2"/>
      </top>
      <bottom/>
      <diagonal/>
    </border>
    <border>
      <left/>
      <right/>
      <top style="thin">
        <color rgb="00D0D7E2"/>
      </top>
      <bottom style="thin">
        <color rgb="00D0D7E2"/>
      </bottom>
      <diagonal/>
    </border>
    <border>
      <left/>
      <right style="thin">
        <color rgb="00D0D7E2"/>
      </right>
      <top style="thin">
        <color rgb="00D0D7E2"/>
      </top>
      <bottom style="thin">
        <color rgb="00D0D7E2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9" fillId="4" borderId="0" applyAlignment="1" pivotButton="0" quotePrefix="0" xfId="0">
      <alignment indent="1"/>
    </xf>
    <xf numFmtId="0" fontId="0" fillId="4" borderId="0" pivotButton="0" quotePrefix="0" xfId="0"/>
    <xf numFmtId="9" fontId="10" fillId="4" borderId="0" applyAlignment="1" pivotButton="0" quotePrefix="0" xfId="0">
      <alignment horizontal="left" indent="1"/>
    </xf>
    <xf numFmtId="49" fontId="12" fillId="4" borderId="0" applyAlignment="1" pivotButton="0" quotePrefix="0" xfId="0">
      <alignment horizontal="left" indent="1"/>
    </xf>
    <xf numFmtId="1" fontId="13" fillId="4" borderId="0" applyAlignment="1" pivotButton="0" quotePrefix="0" xfId="0">
      <alignment horizontal="left" indent="1"/>
    </xf>
    <xf numFmtId="49" fontId="10" fillId="4" borderId="0" applyAlignment="1" pivotButton="0" quotePrefix="0" xfId="0">
      <alignment horizontal="left" indent="1"/>
    </xf>
    <xf numFmtId="0" fontId="11" fillId="4" borderId="0" applyAlignment="1" pivotButton="0" quotePrefix="0" xfId="0">
      <alignment indent="1"/>
    </xf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6" fillId="0" borderId="1" applyAlignment="1" pivotButton="0" quotePrefix="0" xfId="0">
      <alignment vertical="center" indent="1"/>
    </xf>
    <xf numFmtId="0" fontId="0" fillId="0" borderId="1" pivotButton="0" quotePrefix="0" xfId="0"/>
    <xf numFmtId="9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vertical="center" wrapText="1"/>
    </xf>
    <xf numFmtId="0" fontId="16" fillId="0" borderId="0" pivotButton="0" quotePrefix="0" xfId="0"/>
    <xf numFmtId="0" fontId="17" fillId="5" borderId="0" pivotButton="0" quotePrefix="0" xfId="0"/>
    <xf numFmtId="0" fontId="15" fillId="0" borderId="0" applyAlignment="1" pivotButton="0" quotePrefix="0" xfId="0">
      <alignment vertical="top" wrapText="1"/>
    </xf>
    <xf numFmtId="0" fontId="18" fillId="0" borderId="0" pivotButton="0" quotePrefix="0" xfId="0"/>
    <xf numFmtId="0" fontId="19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20" fillId="0" borderId="0" applyAlignment="1" pivotButton="0" quotePrefix="0" xfId="0">
      <alignment vertical="top" wrapText="1"/>
    </xf>
    <xf numFmtId="0" fontId="21" fillId="0" borderId="0" pivotButton="0" quotePrefix="0" xfId="0"/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7" fillId="0" borderId="0" pivotButton="0" quotePrefix="0" xfId="0"/>
    <xf numFmtId="0" fontId="21" fillId="6" borderId="1" applyAlignment="1" pivotButton="0" quotePrefix="0" xfId="0">
      <alignment vertical="top" wrapText="1"/>
    </xf>
    <xf numFmtId="0" fontId="22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2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7C80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  <dxf>
      <font>
        <name val="Arial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Профиль завода по 10 областям</a:t>
            </a:r>
          </a:p>
        </rich>
      </tx>
    </title>
    <plotArea>
      <radarChart>
        <radarStyle val="filled"/>
        <ser>
          <idx val="0"/>
          <order val="0"/>
          <tx>
            <v>Ваш завод</v>
          </tx>
          <spPr>
            <a:solidFill xmlns:a="http://schemas.openxmlformats.org/drawingml/2006/main">
              <a:srgbClr val="9DC3E6"/>
            </a:solidFill>
            <a:ln xmlns:a="http://schemas.openxmlformats.org/drawingml/2006/main">
              <a:solidFill>
                <a:srgbClr val="1F4E7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'Результат'!$B$11:$B$20</f>
            </numRef>
          </cat>
          <val>
            <numRef>
              <f>'Результат'!$E$11:$E$20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delete val="1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68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B1:P5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hidden="1" width="13" customWidth="1" min="15" max="15"/>
    <col hidden="1" width="13" customWidth="1" min="16" max="16"/>
  </cols>
  <sheetData>
    <row r="1">
      <c r="B1" s="1" t="inlineStr">
        <is>
          <t>PLANT PERFORMANCE · plantperformance.ru</t>
        </is>
      </c>
    </row>
    <row r="2" ht="28" customHeight="1">
      <c r="B2" s="2" t="inlineStr">
        <is>
          <t>Результат экспресс-аудита</t>
        </is>
      </c>
    </row>
    <row r="3">
      <c r="B3" s="3" t="inlineStr">
        <is>
          <t>Считается автоматически по ответам на листе «Анкета».</t>
        </is>
      </c>
    </row>
    <row r="5">
      <c r="B5" s="4" t="inlineStr">
        <is>
          <t>Индекс зрелости завода</t>
        </is>
      </c>
      <c r="C5" s="5" t="n"/>
      <c r="D5" s="5" t="n"/>
      <c r="E5" s="4" t="inlineStr">
        <is>
          <t>Уровень</t>
        </is>
      </c>
      <c r="F5" s="5" t="n"/>
      <c r="G5" s="5" t="n"/>
      <c r="H5" s="5" t="n"/>
      <c r="I5" s="4" t="inlineStr">
        <is>
          <t>Красные флаги</t>
        </is>
      </c>
      <c r="J5" s="5" t="n"/>
      <c r="K5" s="4" t="inlineStr">
        <is>
          <t>Отвечено</t>
        </is>
      </c>
      <c r="L5" s="5" t="n"/>
    </row>
    <row r="6" ht="36" customHeight="1">
      <c r="B6" s="6">
        <f>IFERROR(SUM(Анкета!E6:E35)/(2*SUMPRODUCT((Анкета!D6:D35&lt;&gt;"")*Анкета!I6:I35)),0)</f>
        <v/>
      </c>
      <c r="C6" s="5" t="n"/>
      <c r="D6" s="5" t="n"/>
      <c r="E6" s="7">
        <f>IF(B6&lt;0.4,"Ручное управление",IF(B6&lt;0.6,"Островки системы",IF(B6&lt;0.8,"Система с разрывами","Зрелая система")))</f>
        <v/>
      </c>
      <c r="F6" s="5" t="n"/>
      <c r="G6" s="5" t="n"/>
      <c r="H6" s="5" t="n"/>
      <c r="I6" s="8">
        <f>MAX(Анкета!J6:J35)</f>
        <v/>
      </c>
      <c r="J6" s="5" t="n"/>
      <c r="K6" s="9">
        <f>COUNTA(Анкета!D6:D35)&amp;" из 30"</f>
        <v/>
      </c>
      <c r="L6" s="5" t="n"/>
    </row>
    <row r="7">
      <c r="B7" s="10" t="inlineStr">
        <is>
          <t>из 100 % возможных</t>
        </is>
      </c>
      <c r="C7" s="5" t="n"/>
      <c r="D7" s="5" t="n"/>
      <c r="E7" s="10">
        <f>IF(B6&lt;0.4,"Завод держится на людях и героизме",IF(B6&lt;0.6,"Есть сильные места, но нет единой системы",IF(B6&lt;0.8,"Система работает, точечно закрыть разрывы","Поддерживайте и улучшайте")))</f>
        <v/>
      </c>
      <c r="F7" s="5" t="n"/>
      <c r="G7" s="5" t="n"/>
      <c r="H7" s="5" t="n"/>
      <c r="I7" s="10" t="inlineStr">
        <is>
          <t>критичных вопросов с ответом «нет»</t>
        </is>
      </c>
      <c r="J7" s="5" t="n"/>
      <c r="K7" s="10" t="inlineStr">
        <is>
          <t>вопросов</t>
        </is>
      </c>
      <c r="L7" s="5" t="n"/>
    </row>
    <row r="10">
      <c r="B10" s="11" t="inlineStr">
        <is>
          <t>Область</t>
        </is>
      </c>
      <c r="C10" s="12" t="n"/>
      <c r="D10" s="13" t="n"/>
      <c r="E10" s="11" t="inlineStr">
        <is>
          <t>Результат</t>
        </is>
      </c>
      <c r="F10" s="13" t="n"/>
      <c r="G10" s="11" t="inlineStr">
        <is>
          <t>Первый шаг на 30 дней</t>
        </is>
      </c>
      <c r="H10" s="12" t="n"/>
      <c r="I10" s="12" t="n"/>
      <c r="J10" s="12" t="n"/>
      <c r="K10" s="12" t="n"/>
      <c r="L10" s="12" t="n"/>
      <c r="M10" s="12" t="n"/>
      <c r="N10" s="13" t="n"/>
      <c r="O10" t="inlineStr">
        <is>
          <t>ранг</t>
        </is>
      </c>
    </row>
    <row r="11" ht="30" customHeight="1">
      <c r="B11" s="14" t="inlineStr">
        <is>
          <t>Управление</t>
        </is>
      </c>
      <c r="C11" s="15" t="n"/>
      <c r="D11" s="15" t="n"/>
      <c r="E11" s="16">
        <f>IFERROR(SUMIF(Анкета!$B$6:$B$35,B11,Анкета!$E$6:$E$35)/(2*SUMPRODUCT((Анкета!$B$6:$B$35=B11)*(Анкета!$D$6:$D$35&lt;&gt;"")*Анкета!$I$6:$I$35)),0)</f>
        <v/>
      </c>
      <c r="F11" s="15" t="n"/>
      <c r="G11" s="17" t="inlineStr">
        <is>
          <t>Сформулируйте 5–7 целей года в цифрах, введите суточную планёрку по цифрам на 15 минут и реестр поручений с ответственными и сроками.</t>
        </is>
      </c>
      <c r="H11" s="15" t="n"/>
      <c r="I11" s="15" t="n"/>
      <c r="J11" s="15" t="n"/>
      <c r="K11" s="15" t="n"/>
      <c r="L11" s="15" t="n"/>
      <c r="M11" s="15" t="n"/>
      <c r="N11" s="15" t="n"/>
      <c r="O11">
        <f>E11+ROW()/100000</f>
        <v/>
      </c>
      <c r="P11">
        <f>RANK(O11,$O$11:$O$20,1)</f>
        <v/>
      </c>
    </row>
    <row r="12" ht="30" customHeight="1">
      <c r="B12" s="14" t="inlineStr">
        <is>
          <t>Финансы</t>
        </is>
      </c>
      <c r="C12" s="15" t="n"/>
      <c r="D12" s="15" t="n"/>
      <c r="E12" s="16">
        <f>IFERROR(SUMIF(Анкета!$B$6:$B$35,B12,Анкета!$E$6:$E$35)/(2*SUMPRODUCT((Анкета!$B$6:$B$35=B12)*(Анкета!$D$6:$D$35&lt;&gt;"")*Анкета!$I$6:$I$35)),0)</f>
        <v/>
      </c>
      <c r="F12" s="15" t="n"/>
      <c r="G12" s="17" t="inlineStr">
        <is>
          <t>Запустите платёжный календарь на 8 недель вперёд и ежемесячный план-факт; посчитайте нормативную себестоимость трёх главных изделий.</t>
        </is>
      </c>
      <c r="H12" s="15" t="n"/>
      <c r="I12" s="15" t="n"/>
      <c r="J12" s="15" t="n"/>
      <c r="K12" s="15" t="n"/>
      <c r="L12" s="15" t="n"/>
      <c r="M12" s="15" t="n"/>
      <c r="N12" s="15" t="n"/>
      <c r="O12">
        <f>E12+ROW()/100000</f>
        <v/>
      </c>
      <c r="P12">
        <f>RANK(O12,$O$11:$O$20,1)</f>
        <v/>
      </c>
    </row>
    <row r="13" ht="30" customHeight="1">
      <c r="B13" s="14" t="inlineStr">
        <is>
          <t>Производство</t>
        </is>
      </c>
      <c r="C13" s="15" t="n"/>
      <c r="D13" s="15" t="n"/>
      <c r="E13" s="16">
        <f>IFERROR(SUMIF(Анкета!$B$6:$B$35,B13,Анкета!$E$6:$E$35)/(2*SUMPRODUCT((Анкета!$B$6:$B$35=B13)*(Анкета!$D$6:$D$35&lt;&gt;"")*Анкета!$I$6:$I$35)),0)</f>
        <v/>
      </c>
      <c r="F13" s="15" t="n"/>
      <c r="G13" s="17" t="inlineStr">
        <is>
          <t>Начните сменный рапорт с учётом простоев по причинам, найдите узкое место и защитите его; повесьте стандарты на три ключевые операции.</t>
        </is>
      </c>
      <c r="H13" s="15" t="n"/>
      <c r="I13" s="15" t="n"/>
      <c r="J13" s="15" t="n"/>
      <c r="K13" s="15" t="n"/>
      <c r="L13" s="15" t="n"/>
      <c r="M13" s="15" t="n"/>
      <c r="N13" s="15" t="n"/>
      <c r="O13">
        <f>E13+ROW()/100000</f>
        <v/>
      </c>
      <c r="P13">
        <f>RANK(O13,$O$11:$O$20,1)</f>
        <v/>
      </c>
    </row>
    <row r="14" ht="30" customHeight="1">
      <c r="B14" s="14" t="inlineStr">
        <is>
          <t>Качество</t>
        </is>
      </c>
      <c r="C14" s="15" t="n"/>
      <c r="D14" s="15" t="n"/>
      <c r="E14" s="16">
        <f>IFERROR(SUMIF(Анкета!$B$6:$B$35,B14,Анкета!$E$6:$E$35)/(2*SUMPRODUCT((Анкета!$B$6:$B$35=B14)*(Анкета!$D$6:$D$35&lt;&gt;"")*Анкета!$I$6:$I$35)),0)</f>
        <v/>
      </c>
      <c r="F14" s="15" t="n"/>
      <c r="G14" s="17" t="inlineStr">
        <is>
          <t>Закройте вход: без отметки входного контроля — в карантин. Введите коды дефектов и разбор 8D для повторяющегося брака.</t>
        </is>
      </c>
      <c r="H14" s="15" t="n"/>
      <c r="I14" s="15" t="n"/>
      <c r="J14" s="15" t="n"/>
      <c r="K14" s="15" t="n"/>
      <c r="L14" s="15" t="n"/>
      <c r="M14" s="15" t="n"/>
      <c r="N14" s="15" t="n"/>
      <c r="O14">
        <f>E14+ROW()/100000</f>
        <v/>
      </c>
      <c r="P14">
        <f>RANK(O14,$O$11:$O$20,1)</f>
        <v/>
      </c>
    </row>
    <row r="15" ht="30" customHeight="1">
      <c r="B15" s="14" t="inlineStr">
        <is>
          <t>ТОиР</t>
        </is>
      </c>
      <c r="C15" s="15" t="n"/>
      <c r="D15" s="15" t="n"/>
      <c r="E15" s="16">
        <f>IFERROR(SUMIF(Анкета!$B$6:$B$35,B15,Анкета!$E$6:$E$35)/(2*SUMPRODUCT((Анкета!$B$6:$B$35=B15)*(Анкета!$D$6:$D$35&lt;&gt;"")*Анкета!$I$6:$I$35)),0)</f>
        <v/>
      </c>
      <c r="F15" s="15" t="n"/>
      <c r="G15" s="17" t="inlineStr">
        <is>
          <t>Составьте годовой график ППР для оборудования класса A, ведите журнал отказов, проверьте сроки поверки средств измерений.</t>
        </is>
      </c>
      <c r="H15" s="15" t="n"/>
      <c r="I15" s="15" t="n"/>
      <c r="J15" s="15" t="n"/>
      <c r="K15" s="15" t="n"/>
      <c r="L15" s="15" t="n"/>
      <c r="M15" s="15" t="n"/>
      <c r="N15" s="15" t="n"/>
      <c r="O15">
        <f>E15+ROW()/100000</f>
        <v/>
      </c>
      <c r="P15">
        <f>RANK(O15,$O$11:$O$20,1)</f>
        <v/>
      </c>
    </row>
    <row r="16" ht="30" customHeight="1">
      <c r="B16" s="14" t="inlineStr">
        <is>
          <t>Снабжение и склад</t>
        </is>
      </c>
      <c r="C16" s="15" t="n"/>
      <c r="D16" s="15" t="n"/>
      <c r="E16" s="16">
        <f>IFERROR(SUMIF(Анкета!$B$6:$B$35,B16,Анкета!$E$6:$E$35)/(2*SUMPRODUCT((Анкета!$B$6:$B$35=B16)*(Анкета!$D$6:$D$35&lt;&gt;"")*Анкета!$I$6:$I$35)),0)</f>
        <v/>
      </c>
      <c r="F16" s="15" t="n"/>
      <c r="G16" s="17" t="inlineStr">
        <is>
          <t>Проведите выборочную инвентаризацию 20 позиций, рассчитайте потребность от плана и норм, найдите второго поставщика для критичных материалов.</t>
        </is>
      </c>
      <c r="H16" s="15" t="n"/>
      <c r="I16" s="15" t="n"/>
      <c r="J16" s="15" t="n"/>
      <c r="K16" s="15" t="n"/>
      <c r="L16" s="15" t="n"/>
      <c r="M16" s="15" t="n"/>
      <c r="N16" s="15" t="n"/>
      <c r="O16">
        <f>E16+ROW()/100000</f>
        <v/>
      </c>
      <c r="P16">
        <f>RANK(O16,$O$11:$O$20,1)</f>
        <v/>
      </c>
    </row>
    <row r="17" ht="30" customHeight="1">
      <c r="B17" s="14" t="inlineStr">
        <is>
          <t>Персонал</t>
        </is>
      </c>
      <c r="C17" s="15" t="n"/>
      <c r="D17" s="15" t="n"/>
      <c r="E17" s="16">
        <f>IFERROR(SUMIF(Анкета!$B$6:$B$35,B17,Анкета!$E$6:$E$35)/(2*SUMPRODUCT((Анкета!$B$6:$B$35=B17)*(Анкета!$D$6:$D$35&lt;&gt;"")*Анкета!$I$6:$I$35)),0)</f>
        <v/>
      </c>
      <c r="F17" s="15" t="n"/>
      <c r="G17" s="17" t="inlineStr">
        <is>
          <t>Составьте матрицу компетенций по критичным операциям и обучите дублёров; свяжите премию с 2–3 понятными показателями.</t>
        </is>
      </c>
      <c r="H17" s="15" t="n"/>
      <c r="I17" s="15" t="n"/>
      <c r="J17" s="15" t="n"/>
      <c r="K17" s="15" t="n"/>
      <c r="L17" s="15" t="n"/>
      <c r="M17" s="15" t="n"/>
      <c r="N17" s="15" t="n"/>
      <c r="O17">
        <f>E17+ROW()/100000</f>
        <v/>
      </c>
      <c r="P17">
        <f>RANK(O17,$O$11:$O$20,1)</f>
        <v/>
      </c>
    </row>
    <row r="18" ht="30" customHeight="1">
      <c r="B18" s="14" t="inlineStr">
        <is>
          <t>Продажи и планирование</t>
        </is>
      </c>
      <c r="C18" s="15" t="n"/>
      <c r="D18" s="15" t="n"/>
      <c r="E18" s="16">
        <f>IFERROR(SUMIF(Анкета!$B$6:$B$35,B18,Анкета!$E$6:$E$35)/(2*SUMPRODUCT((Анкета!$B$6:$B$35=B18)*(Анкета!$D$6:$D$35&lt;&gt;"")*Анкета!$I$6:$I$35)),0)</f>
        <v/>
      </c>
      <c r="F18" s="15" t="n"/>
      <c r="G18" s="17" t="inlineStr">
        <is>
          <t>Проведите первое совещание S&amp;OP; начните измерять OTIF и маржу по клиентам.</t>
        </is>
      </c>
      <c r="H18" s="15" t="n"/>
      <c r="I18" s="15" t="n"/>
      <c r="J18" s="15" t="n"/>
      <c r="K18" s="15" t="n"/>
      <c r="L18" s="15" t="n"/>
      <c r="M18" s="15" t="n"/>
      <c r="N18" s="15" t="n"/>
      <c r="O18">
        <f>E18+ROW()/100000</f>
        <v/>
      </c>
      <c r="P18">
        <f>RANK(O18,$O$11:$O$20,1)</f>
        <v/>
      </c>
    </row>
    <row r="19" ht="30" customHeight="1">
      <c r="B19" s="14" t="inlineStr">
        <is>
          <t>Отчётность и KPI</t>
        </is>
      </c>
      <c r="C19" s="15" t="n"/>
      <c r="D19" s="15" t="n"/>
      <c r="E19" s="16">
        <f>IFERROR(SUMIF(Анкета!$B$6:$B$35,B19,Анкета!$E$6:$E$35)/(2*SUMPRODUCT((Анкета!$B$6:$B$35=B19)*(Анкета!$D$6:$D$35&lt;&gt;"")*Анкета!$I$6:$I$35)),0)</f>
        <v/>
      </c>
      <c r="F19" s="15" t="n"/>
      <c r="G19" s="17" t="inlineStr">
        <is>
          <t>Утвердите справочник KPI (10–15 показателей) и единую форму месячного пакета собственнику; сверьте цифры служб.</t>
        </is>
      </c>
      <c r="H19" s="15" t="n"/>
      <c r="I19" s="15" t="n"/>
      <c r="J19" s="15" t="n"/>
      <c r="K19" s="15" t="n"/>
      <c r="L19" s="15" t="n"/>
      <c r="M19" s="15" t="n"/>
      <c r="N19" s="15" t="n"/>
      <c r="O19">
        <f>E19+ROW()/100000</f>
        <v/>
      </c>
      <c r="P19">
        <f>RANK(O19,$O$11:$O$20,1)</f>
        <v/>
      </c>
    </row>
    <row r="20" ht="30" customHeight="1">
      <c r="B20" s="14" t="inlineStr">
        <is>
          <t>Охрана труда</t>
        </is>
      </c>
      <c r="C20" s="15" t="n"/>
      <c r="D20" s="15" t="n"/>
      <c r="E20" s="16">
        <f>IFERROR(SUMIF(Анкета!$B$6:$B$35,B20,Анкета!$E$6:$E$35)/(2*SUMPRODUCT((Анкета!$B$6:$B$35=B20)*(Анкета!$D$6:$D$35&lt;&gt;"")*Анкета!$I$6:$I$35)),0)</f>
        <v/>
      </c>
      <c r="F20" s="15" t="n"/>
      <c r="G20" s="17" t="inlineStr">
        <is>
          <t>Проверьте сроки обучения и проверки знаний, наряды-допуски и оценку рисков — это зона личной ответственности руководителя.</t>
        </is>
      </c>
      <c r="H20" s="15" t="n"/>
      <c r="I20" s="15" t="n"/>
      <c r="J20" s="15" t="n"/>
      <c r="K20" s="15" t="n"/>
      <c r="L20" s="15" t="n"/>
      <c r="M20" s="15" t="n"/>
      <c r="N20" s="15" t="n"/>
      <c r="O20">
        <f>E20+ROW()/100000</f>
        <v/>
      </c>
      <c r="P20">
        <f>RANK(O20,$O$11:$O$20,1)</f>
        <v/>
      </c>
    </row>
    <row r="22">
      <c r="J22" s="18" t="inlineStr">
        <is>
          <t>Три зоны роста — начать с них</t>
        </is>
      </c>
    </row>
    <row r="23">
      <c r="J23" s="19">
        <f>"1. "&amp;INDEX($B$11:$B$20,MATCH(1,$P$11:$P$20,0))&amp;" — "&amp;TEXT(INDEX($E$11:$E$20,MATCH(1,$P$11:$P$20,0)),"0%")</f>
        <v/>
      </c>
    </row>
    <row r="24">
      <c r="J24" s="20">
        <f>INDEX($G$11:$G$20,MATCH(1,$P$11:$P$20,0))</f>
        <v/>
      </c>
    </row>
    <row r="25"/>
    <row r="26"/>
    <row r="27">
      <c r="J27" s="19">
        <f>"2. "&amp;INDEX($B$11:$B$20,MATCH(2,$P$11:$P$20,0))&amp;" — "&amp;TEXT(INDEX($E$11:$E$20,MATCH(2,$P$11:$P$20,0)),"0%")</f>
        <v/>
      </c>
    </row>
    <row r="28">
      <c r="J28" s="20">
        <f>INDEX($G$11:$G$20,MATCH(2,$P$11:$P$20,0))</f>
        <v/>
      </c>
    </row>
    <row r="29"/>
    <row r="30"/>
    <row r="31">
      <c r="J31" s="19">
        <f>"3. "&amp;INDEX($B$11:$B$20,MATCH(3,$P$11:$P$20,0))&amp;" — "&amp;TEXT(INDEX($E$11:$E$20,MATCH(3,$P$11:$P$20,0)),"0%")</f>
        <v/>
      </c>
    </row>
    <row r="32">
      <c r="J32" s="20">
        <f>INDEX($G$11:$G$20,MATCH(3,$P$11:$P$20,0))</f>
        <v/>
      </c>
    </row>
    <row r="33"/>
    <row r="34"/>
    <row r="44">
      <c r="B44" s="21" t="inlineStr">
        <is>
          <t>Красные флаги: критичные вопросы с ответом «нет» или «не знаю»</t>
        </is>
      </c>
    </row>
    <row r="45" ht="24" customHeight="1">
      <c r="B45" s="22">
        <f>IFERROR(INDEX(Анкета!$C$6:$C$35,MATCH(1,Анкета!$J$6:$J$35,0)),"")</f>
        <v/>
      </c>
      <c r="I45" s="23">
        <f>IFERROR(INDEX(Анкета!$F$6:$F$35,MATCH(1,Анкета!$J$6:$J$35,0)),"")</f>
        <v/>
      </c>
    </row>
    <row r="46" ht="24" customHeight="1">
      <c r="B46" s="22">
        <f>IFERROR(INDEX(Анкета!$C$6:$C$35,MATCH(2,Анкета!$J$6:$J$35,0)),"")</f>
        <v/>
      </c>
      <c r="I46" s="23">
        <f>IFERROR(INDEX(Анкета!$F$6:$F$35,MATCH(2,Анкета!$J$6:$J$35,0)),"")</f>
        <v/>
      </c>
    </row>
    <row r="47" ht="24" customHeight="1">
      <c r="B47" s="22">
        <f>IFERROR(INDEX(Анкета!$C$6:$C$35,MATCH(3,Анкета!$J$6:$J$35,0)),"")</f>
        <v/>
      </c>
      <c r="I47" s="23">
        <f>IFERROR(INDEX(Анкета!$F$6:$F$35,MATCH(3,Анкета!$J$6:$J$35,0)),"")</f>
        <v/>
      </c>
    </row>
    <row r="48" ht="24" customHeight="1">
      <c r="B48" s="22">
        <f>IFERROR(INDEX(Анкета!$C$6:$C$35,MATCH(4,Анкета!$J$6:$J$35,0)),"")</f>
        <v/>
      </c>
      <c r="I48" s="23">
        <f>IFERROR(INDEX(Анкета!$F$6:$F$35,MATCH(4,Анкета!$J$6:$J$35,0)),"")</f>
        <v/>
      </c>
    </row>
    <row r="49" ht="24" customHeight="1">
      <c r="B49" s="22">
        <f>IFERROR(INDEX(Анкета!$C$6:$C$35,MATCH(5,Анкета!$J$6:$J$35,0)),"")</f>
        <v/>
      </c>
      <c r="I49" s="23">
        <f>IFERROR(INDEX(Анкета!$F$6:$F$35,MATCH(5,Анкета!$J$6:$J$35,0)),"")</f>
        <v/>
      </c>
    </row>
    <row r="50" ht="24" customHeight="1">
      <c r="B50" s="22">
        <f>IFERROR(INDEX(Анкета!$C$6:$C$35,MATCH(6,Анкета!$J$6:$J$35,0)),"")</f>
        <v/>
      </c>
      <c r="I50" s="23">
        <f>IFERROR(INDEX(Анкета!$F$6:$F$35,MATCH(6,Анкета!$J$6:$J$35,0)),"")</f>
        <v/>
      </c>
    </row>
    <row r="51" ht="24" customHeight="1">
      <c r="B51" s="22">
        <f>IFERROR(INDEX(Анкета!$C$6:$C$35,MATCH(7,Анкета!$J$6:$J$35,0)),"")</f>
        <v/>
      </c>
      <c r="I51" s="23">
        <f>IFERROR(INDEX(Анкета!$F$6:$F$35,MATCH(7,Анкета!$J$6:$J$35,0)),"")</f>
        <v/>
      </c>
    </row>
    <row r="52" ht="24" customHeight="1">
      <c r="B52" s="22">
        <f>IFERROR(INDEX(Анкета!$C$6:$C$35,MATCH(8,Анкета!$J$6:$J$35,0)),"")</f>
        <v/>
      </c>
      <c r="I52" s="23">
        <f>IFERROR(INDEX(Анкета!$F$6:$F$35,MATCH(8,Анкета!$J$6:$J$35,0)),"")</f>
        <v/>
      </c>
    </row>
    <row r="54" ht="28" customHeight="1">
      <c r="B54" s="24">
        <f>"Каждой зоне роста в системе документов Plant Performance соответствует готовый комплект — регламенты, Excel-инструменты, формы. Подробнее: plantperformance.ru"</f>
        <v/>
      </c>
    </row>
    <row r="55">
      <c r="B55" s="25" t="inlineStr">
        <is>
          <t>Разбор результатов с экспертом, 30 минут: пришлите файл в Telegram t.me/plantperformance или на info@plantperformance.ru</t>
        </is>
      </c>
    </row>
  </sheetData>
  <mergeCells count="69">
    <mergeCell ref="B11:D11"/>
    <mergeCell ref="E12:F12"/>
    <mergeCell ref="G12:N12"/>
    <mergeCell ref="I6:J6"/>
    <mergeCell ref="B14:D14"/>
    <mergeCell ref="B49:H49"/>
    <mergeCell ref="G11:N11"/>
    <mergeCell ref="B17:D17"/>
    <mergeCell ref="K5:L5"/>
    <mergeCell ref="B13:D13"/>
    <mergeCell ref="E7:H7"/>
    <mergeCell ref="E14:F14"/>
    <mergeCell ref="B55:N55"/>
    <mergeCell ref="E17:F17"/>
    <mergeCell ref="B51:H51"/>
    <mergeCell ref="B45:H45"/>
    <mergeCell ref="B10:D10"/>
    <mergeCell ref="G17:N17"/>
    <mergeCell ref="B19:D19"/>
    <mergeCell ref="E20:F20"/>
    <mergeCell ref="B50:H50"/>
    <mergeCell ref="E10:F10"/>
    <mergeCell ref="J28:N30"/>
    <mergeCell ref="I7:J7"/>
    <mergeCell ref="E19:F19"/>
    <mergeCell ref="I52:N52"/>
    <mergeCell ref="I48:N48"/>
    <mergeCell ref="G19:N19"/>
    <mergeCell ref="B47:H47"/>
    <mergeCell ref="G10:N10"/>
    <mergeCell ref="E13:F13"/>
    <mergeCell ref="G13:N13"/>
    <mergeCell ref="B15:D15"/>
    <mergeCell ref="J27:N27"/>
    <mergeCell ref="B6:D6"/>
    <mergeCell ref="E5:H5"/>
    <mergeCell ref="I51:N51"/>
    <mergeCell ref="B20:D20"/>
    <mergeCell ref="B46:H46"/>
    <mergeCell ref="B54:N54"/>
    <mergeCell ref="G18:N18"/>
    <mergeCell ref="B5:D5"/>
    <mergeCell ref="J24:N26"/>
    <mergeCell ref="E15:F15"/>
    <mergeCell ref="B52:H52"/>
    <mergeCell ref="G15:N15"/>
    <mergeCell ref="I50:N50"/>
    <mergeCell ref="E11:F11"/>
    <mergeCell ref="K6:L6"/>
    <mergeCell ref="I5:J5"/>
    <mergeCell ref="B48:H48"/>
    <mergeCell ref="G14:N14"/>
    <mergeCell ref="J32:N34"/>
    <mergeCell ref="B7:D7"/>
    <mergeCell ref="J31:N31"/>
    <mergeCell ref="B16:D16"/>
    <mergeCell ref="I46:N46"/>
    <mergeCell ref="K7:L7"/>
    <mergeCell ref="G20:N20"/>
    <mergeCell ref="E16:F16"/>
    <mergeCell ref="I49:N49"/>
    <mergeCell ref="E6:H6"/>
    <mergeCell ref="I45:N45"/>
    <mergeCell ref="G16:N16"/>
    <mergeCell ref="B18:D18"/>
    <mergeCell ref="B12:D12"/>
    <mergeCell ref="E18:F18"/>
    <mergeCell ref="J23:N23"/>
    <mergeCell ref="I47:N47"/>
  </mergeCells>
  <conditionalFormatting sqref="E11:F20">
    <cfRule type="cellIs" priority="1" operator="lessThan" dxfId="0">
      <formula>0.4</formula>
    </cfRule>
    <cfRule type="cellIs" priority="2" operator="between" dxfId="1">
      <formula>0.4</formula>
      <formula>0.6999</formula>
    </cfRule>
    <cfRule type="cellIs" priority="3" operator="greaterThanOrEqual" dxfId="2">
      <formula>0.7</formula>
    </cfRule>
  </conditionalFormatting>
  <conditionalFormatting sqref="B11:D20">
    <cfRule type="expression" priority="4" dxfId="3">
      <formula>$P11&lt;=3</formula>
    </cfRule>
  </conditionalFormatting>
  <pageMargins left="0.75" right="0.75" top="1" bottom="1" header="0.5" footer="0.5"/>
  <pageSetup orientation="portrait" paperSize="9" fitToHeight="1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J38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62" customWidth="1" min="3" max="3"/>
    <col width="13" customWidth="1" min="4" max="4"/>
    <col width="7" customWidth="1" min="5" max="5"/>
    <col width="42" customWidth="1" min="6" max="6"/>
    <col width="42" customWidth="1" min="7" max="7"/>
    <col width="24" customWidth="1" min="8" max="8"/>
    <col hidden="1" width="13" customWidth="1" min="9" max="9"/>
    <col hidden="1" width="13" customWidth="1" min="10" max="10"/>
    <col hidden="1" width="13" customWidth="1" min="11" max="11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Экспресс-аудит завода: 30 вопросов</t>
        </is>
      </c>
    </row>
    <row r="3">
      <c r="A3" s="3" t="inlineStr">
        <is>
          <t>Выберите ответ в жёлтом столбце. Сейчас заполнен пример — замените ответы своими. Результат — на листе «Результат».</t>
        </is>
      </c>
    </row>
    <row r="5">
      <c r="A5" s="11" t="inlineStr">
        <is>
          <t>№</t>
        </is>
      </c>
      <c r="B5" s="11" t="inlineStr">
        <is>
          <t>Область</t>
        </is>
      </c>
      <c r="C5" s="11" t="inlineStr">
        <is>
          <t>Вопрос</t>
        </is>
      </c>
      <c r="D5" s="11" t="inlineStr">
        <is>
          <t>Ответ</t>
        </is>
      </c>
      <c r="E5" s="11" t="inlineStr">
        <is>
          <t>Баллы</t>
        </is>
      </c>
      <c r="F5" s="11" t="inlineStr">
        <is>
          <t>Чем рискуете, если «нет»</t>
        </is>
      </c>
      <c r="G5" s="11" t="inlineStr">
        <is>
          <t>Что поможет</t>
        </is>
      </c>
      <c r="H5" s="11" t="inlineStr">
        <is>
          <t>Комментарий</t>
        </is>
      </c>
    </row>
    <row r="6" ht="32" customHeight="1">
      <c r="A6" s="26" t="n">
        <v>1</v>
      </c>
      <c r="B6" s="26" t="inlineStr">
        <is>
          <t>Управление</t>
        </is>
      </c>
      <c r="C6" s="27" t="inlineStr">
        <is>
          <t>Цели завода на год заданы в цифрах и согласованы с собственником</t>
        </is>
      </c>
      <c r="D6" s="28" t="inlineStr">
        <is>
          <t>Частично</t>
        </is>
      </c>
      <c r="E6" s="26">
        <f>IF(D6="","",IF(D6="Да",2,IF(D6="Частично",1,0))*I6)</f>
        <v/>
      </c>
      <c r="F6" s="29" t="inlineStr">
        <is>
          <t>Каждая служба тянет в свою сторону, спор о результате в конце года</t>
        </is>
      </c>
      <c r="G6" s="30" t="inlineStr">
        <is>
          <t>Цели и справочник KPI, регламент управленческого цикла</t>
        </is>
      </c>
      <c r="H6" s="31" t="n"/>
      <c r="I6" t="n">
        <v>2</v>
      </c>
      <c r="J6">
        <f>IF(AND(I6=3,OR(D6="Нет",D6="Не знаю")),COUNTIFS($I$6:I6,3,$D$6:D6,"Нет")+COUNTIFS($I$6:I6,3,$D$6:D6,"Не знаю"),"")</f>
        <v/>
      </c>
    </row>
    <row r="7" ht="32" customHeight="1">
      <c r="A7" s="26" t="n">
        <v>2</v>
      </c>
      <c r="B7" s="26" t="inlineStr">
        <is>
          <t>Управление</t>
        </is>
      </c>
      <c r="C7" s="27" t="inlineStr">
        <is>
          <t>Есть ритм совещаний: суточная планёрка по цифрам за 15–20 минут, недельное и месячное совещания</t>
        </is>
      </c>
      <c r="D7" s="28" t="inlineStr">
        <is>
          <t>Да</t>
        </is>
      </c>
      <c r="E7" s="26">
        <f>IF(D7="","",IF(D7="Да",2,IF(D7="Частично",1,0))*I7)</f>
        <v/>
      </c>
      <c r="F7" s="29" t="inlineStr">
        <is>
          <t>Часы на совещаниях без решений, директор тушит пожары</t>
        </is>
      </c>
      <c r="G7" s="30" t="inlineStr">
        <is>
          <t>Регламент совещаний и управленческого цикла</t>
        </is>
      </c>
      <c r="H7" s="31" t="n"/>
      <c r="I7" t="n">
        <v>2</v>
      </c>
      <c r="J7">
        <f>IF(AND(I7=3,OR(D7="Нет",D7="Не знаю")),COUNTIFS($I$6:I7,3,$D$6:D7,"Нет")+COUNTIFS($I$6:I7,3,$D$6:D7,"Не знаю"),"")</f>
        <v/>
      </c>
    </row>
    <row r="8" ht="32" customHeight="1">
      <c r="A8" s="26" t="n">
        <v>3</v>
      </c>
      <c r="B8" s="26" t="inlineStr">
        <is>
          <t>Управление</t>
        </is>
      </c>
      <c r="C8" s="27" t="inlineStr">
        <is>
          <t>Решения совещаний записываются с ответственным и сроком, исполнение проверяется</t>
        </is>
      </c>
      <c r="D8" s="28" t="inlineStr">
        <is>
          <t>Нет</t>
        </is>
      </c>
      <c r="E8" s="26">
        <f>IF(D8="","",IF(D8="Да",2,IF(D8="Частично",1,0))*I8)</f>
        <v/>
      </c>
      <c r="F8" s="29" t="inlineStr">
        <is>
          <t>Поручения теряются, одни и те же вопросы обсуждаются по кругу</t>
        </is>
      </c>
      <c r="G8" s="30" t="inlineStr">
        <is>
          <t>Регламент совещаний, реестр поручений</t>
        </is>
      </c>
      <c r="H8" s="31" t="n"/>
      <c r="I8" t="n">
        <v>2</v>
      </c>
      <c r="J8">
        <f>IF(AND(I8=3,OR(D8="Нет",D8="Не знаю")),COUNTIFS($I$6:I8,3,$D$6:D8,"Нет")+COUNTIFS($I$6:I8,3,$D$6:D8,"Не знаю"),"")</f>
        <v/>
      </c>
    </row>
    <row r="9" ht="32" customHeight="1">
      <c r="A9" s="26" t="n">
        <v>4</v>
      </c>
      <c r="B9" s="26" t="inlineStr">
        <is>
          <t>Финансы</t>
        </is>
      </c>
      <c r="C9" s="27" t="inlineStr">
        <is>
          <t>Есть прогноз денег на 4–8 недель, риск кассового разрыва виден заранее  ●</t>
        </is>
      </c>
      <c r="D9" s="28" t="inlineStr">
        <is>
          <t>Частично</t>
        </is>
      </c>
      <c r="E9" s="26">
        <f>IF(D9="","",IF(D9="Да",2,IF(D9="Частично",1,0))*I9)</f>
        <v/>
      </c>
      <c r="F9" s="29" t="inlineStr">
        <is>
          <t>Кассовый разрыв обнаруживается в день платежа</t>
        </is>
      </c>
      <c r="G9" s="30" t="inlineStr">
        <is>
          <t>Платёжный календарь и регламент согласования платежей</t>
        </is>
      </c>
      <c r="H9" s="31" t="n"/>
      <c r="I9" t="n">
        <v>3</v>
      </c>
      <c r="J9">
        <f>IF(AND(I9=3,OR(D9="Нет",D9="Не знаю")),COUNTIFS($I$6:I9,3,$D$6:D9,"Нет")+COUNTIFS($I$6:I9,3,$D$6:D9,"Не знаю"),"")</f>
        <v/>
      </c>
    </row>
    <row r="10" ht="32" customHeight="1">
      <c r="A10" s="26" t="n">
        <v>5</v>
      </c>
      <c r="B10" s="26" t="inlineStr">
        <is>
          <t>Финансы</t>
        </is>
      </c>
      <c r="C10" s="27" t="inlineStr">
        <is>
          <t>Себестоимость считается по каждому изделию: норма и факт</t>
        </is>
      </c>
      <c r="D10" s="28" t="inlineStr">
        <is>
          <t>Нет</t>
        </is>
      </c>
      <c r="E10" s="26">
        <f>IF(D10="","",IF(D10="Да",2,IF(D10="Частично",1,0))*I10)</f>
        <v/>
      </c>
      <c r="F10" s="29" t="inlineStr">
        <is>
          <t>Не видно, какие изделия убыточны</t>
        </is>
      </c>
      <c r="G10" s="30" t="inlineStr">
        <is>
          <t>Спецификации BOM и нормативная себестоимость, методика расчёта</t>
        </is>
      </c>
      <c r="H10" s="31" t="n"/>
      <c r="I10" t="n">
        <v>2</v>
      </c>
      <c r="J10">
        <f>IF(AND(I10=3,OR(D10="Нет",D10="Не знаю")),COUNTIFS($I$6:I10,3,$D$6:D10,"Нет")+COUNTIFS($I$6:I10,3,$D$6:D10,"Не знаю"),"")</f>
        <v/>
      </c>
    </row>
    <row r="11" ht="32" customHeight="1">
      <c r="A11" s="26" t="n">
        <v>6</v>
      </c>
      <c r="B11" s="26" t="inlineStr">
        <is>
          <t>Финансы</t>
        </is>
      </c>
      <c r="C11" s="27" t="inlineStr">
        <is>
          <t>Ежемесячный план-факт бюджета с объяснением отклонений</t>
        </is>
      </c>
      <c r="D11" s="28" t="inlineStr">
        <is>
          <t>Частично</t>
        </is>
      </c>
      <c r="E11" s="26">
        <f>IF(D11="","",IF(D11="Да",2,IF(D11="Частично",1,0))*I11)</f>
        <v/>
      </c>
      <c r="F11" s="29" t="inlineStr">
        <is>
          <t>Бюджет становится формальностью</t>
        </is>
      </c>
      <c r="G11" s="30" t="inlineStr">
        <is>
          <t>Бюджет БДР и БДДС, положение о бюджетировании</t>
        </is>
      </c>
      <c r="H11" s="31" t="n"/>
      <c r="I11" t="n">
        <v>2</v>
      </c>
      <c r="J11">
        <f>IF(AND(I11=3,OR(D11="Нет",D11="Не знаю")),COUNTIFS($I$6:I11,3,$D$6:D11,"Нет")+COUNTIFS($I$6:I11,3,$D$6:D11,"Не знаю"),"")</f>
        <v/>
      </c>
    </row>
    <row r="12" ht="32" customHeight="1">
      <c r="A12" s="26" t="n">
        <v>7</v>
      </c>
      <c r="B12" s="26" t="inlineStr">
        <is>
          <t>Производство</t>
        </is>
      </c>
      <c r="C12" s="27" t="inlineStr">
        <is>
          <t>Выпуск и простои фиксируются каждую смену с причинами и длительностью</t>
        </is>
      </c>
      <c r="D12" s="28" t="inlineStr">
        <is>
          <t>Частично</t>
        </is>
      </c>
      <c r="E12" s="26">
        <f>IF(D12="","",IF(D12="Да",2,IF(D12="Частично",1,0))*I12)</f>
        <v/>
      </c>
      <c r="F12" s="29" t="inlineStr">
        <is>
          <t>Потери времени не видны и не сокращаются</t>
        </is>
      </c>
      <c r="G12" s="30" t="inlineStr">
        <is>
          <t>Формы сменного рапорта и суточной сводки, учёт простоев</t>
        </is>
      </c>
      <c r="H12" s="31" t="n"/>
      <c r="I12" t="n">
        <v>2</v>
      </c>
      <c r="J12">
        <f>IF(AND(I12=3,OR(D12="Нет",D12="Не знаю")),COUNTIFS($I$6:I12,3,$D$6:D12,"Нет")+COUNTIFS($I$6:I12,3,$D$6:D12,"Не знаю"),"")</f>
        <v/>
      </c>
    </row>
    <row r="13" ht="32" customHeight="1">
      <c r="A13" s="26" t="n">
        <v>8</v>
      </c>
      <c r="B13" s="26" t="inlineStr">
        <is>
          <t>Производство</t>
        </is>
      </c>
      <c r="C13" s="27" t="inlineStr">
        <is>
          <t>Известно узкое место завода, и оно защищено от простоев</t>
        </is>
      </c>
      <c r="D13" s="28" t="inlineStr">
        <is>
          <t>Нет</t>
        </is>
      </c>
      <c r="E13" s="26">
        <f>IF(D13="","",IF(D13="Да",2,IF(D13="Частично",1,0))*I13)</f>
        <v/>
      </c>
      <c r="F13" s="29" t="inlineStr">
        <is>
          <t>Мощность теряется там, где её меньше всего</t>
        </is>
      </c>
      <c r="G13" s="30" t="inlineStr">
        <is>
          <t>Регламент сменно-суточного планирования</t>
        </is>
      </c>
      <c r="H13" s="31" t="n"/>
      <c r="I13" t="n">
        <v>2</v>
      </c>
      <c r="J13">
        <f>IF(AND(I13=3,OR(D13="Нет",D13="Не знаю")),COUNTIFS($I$6:I13,3,$D$6:D13,"Нет")+COUNTIFS($I$6:I13,3,$D$6:D13,"Не знаю"),"")</f>
        <v/>
      </c>
    </row>
    <row r="14" ht="32" customHeight="1">
      <c r="A14" s="26" t="n">
        <v>9</v>
      </c>
      <c r="B14" s="26" t="inlineStr">
        <is>
          <t>Производство</t>
        </is>
      </c>
      <c r="C14" s="27" t="inlineStr">
        <is>
          <t>На рабочих местах есть стандарты операций, и по ним реально работают</t>
        </is>
      </c>
      <c r="D14" s="28" t="inlineStr">
        <is>
          <t>Нет</t>
        </is>
      </c>
      <c r="E14" s="26">
        <f>IF(D14="","",IF(D14="Да",2,IF(D14="Частично",1,0))*I14)</f>
        <v/>
      </c>
      <c r="F14" s="29" t="inlineStr">
        <is>
          <t>Качество и выработка зависят от смены и конкретного человека</t>
        </is>
      </c>
      <c r="G14" s="30" t="inlineStr">
        <is>
          <t>Стандарты рабочих мест, технологические карты</t>
        </is>
      </c>
      <c r="H14" s="31" t="n"/>
      <c r="I14" t="n">
        <v>2</v>
      </c>
      <c r="J14">
        <f>IF(AND(I14=3,OR(D14="Нет",D14="Не знаю")),COUNTIFS($I$6:I14,3,$D$6:D14,"Нет")+COUNTIFS($I$6:I14,3,$D$6:D14,"Не знаю"),"")</f>
        <v/>
      </c>
    </row>
    <row r="15" ht="32" customHeight="1">
      <c r="A15" s="26" t="n">
        <v>10</v>
      </c>
      <c r="B15" s="26" t="inlineStr">
        <is>
          <t>Качество</t>
        </is>
      </c>
      <c r="C15" s="27" t="inlineStr">
        <is>
          <t>Материалы не попадают в производство без отметки входного контроля  ●</t>
        </is>
      </c>
      <c r="D15" s="28" t="inlineStr">
        <is>
          <t>Частично</t>
        </is>
      </c>
      <c r="E15" s="26">
        <f>IF(D15="","",IF(D15="Да",2,IF(D15="Частично",1,0))*I15)</f>
        <v/>
      </c>
      <c r="F15" s="29" t="inlineStr">
        <is>
          <t>Дефект сырья превращается в брак готовой продукции</t>
        </is>
      </c>
      <c r="G15" s="30" t="inlineStr">
        <is>
          <t>Процедура контроля продукции, журнал входного контроля</t>
        </is>
      </c>
      <c r="H15" s="31" t="n"/>
      <c r="I15" t="n">
        <v>3</v>
      </c>
      <c r="J15">
        <f>IF(AND(I15=3,OR(D15="Нет",D15="Не знаю")),COUNTIFS($I$6:I15,3,$D$6:D15,"Нет")+COUNTIFS($I$6:I15,3,$D$6:D15,"Не знаю"),"")</f>
        <v/>
      </c>
    </row>
    <row r="16" ht="32" customHeight="1">
      <c r="A16" s="26" t="n">
        <v>11</v>
      </c>
      <c r="B16" s="26" t="inlineStr">
        <is>
          <t>Качество</t>
        </is>
      </c>
      <c r="C16" s="27" t="inlineStr">
        <is>
          <t>Брак учитывается по видам дефектов, его стоимость известна</t>
        </is>
      </c>
      <c r="D16" s="28" t="inlineStr">
        <is>
          <t>Нет</t>
        </is>
      </c>
      <c r="E16" s="26">
        <f>IF(D16="","",IF(D16="Да",2,IF(D16="Частично",1,0))*I16)</f>
        <v/>
      </c>
      <c r="F16" s="29" t="inlineStr">
        <is>
          <t>Непонятно, с чем бороться в первую очередь</t>
        </is>
      </c>
      <c r="G16" s="30" t="inlineStr">
        <is>
          <t>Реестр несоответствий и CAPA, формы ОТК</t>
        </is>
      </c>
      <c r="H16" s="31" t="n"/>
      <c r="I16" t="n">
        <v>2</v>
      </c>
      <c r="J16">
        <f>IF(AND(I16=3,OR(D16="Нет",D16="Не знаю")),COUNTIFS($I$6:I16,3,$D$6:D16,"Нет")+COUNTIFS($I$6:I16,3,$D$6:D16,"Не знаю"),"")</f>
        <v/>
      </c>
    </row>
    <row r="17" ht="32" customHeight="1">
      <c r="A17" s="26" t="n">
        <v>12</v>
      </c>
      <c r="B17" s="26" t="inlineStr">
        <is>
          <t>Качество</t>
        </is>
      </c>
      <c r="C17" s="27" t="inlineStr">
        <is>
          <t>По повторным дефектам и рекламациям проводится разбор причин (8D), действия закрываются в срок</t>
        </is>
      </c>
      <c r="D17" s="28" t="inlineStr">
        <is>
          <t>Нет</t>
        </is>
      </c>
      <c r="E17" s="26">
        <f>IF(D17="","",IF(D17="Да",2,IF(D17="Частично",1,0))*I17)</f>
        <v/>
      </c>
      <c r="F17" s="29" t="inlineStr">
        <is>
          <t>Одни и те же дефекты возвращаются</t>
        </is>
      </c>
      <c r="G17" s="30" t="inlineStr">
        <is>
          <t>Регламент несоответствий и рекламаций 8D</t>
        </is>
      </c>
      <c r="H17" s="31" t="n"/>
      <c r="I17" t="n">
        <v>2</v>
      </c>
      <c r="J17">
        <f>IF(AND(I17=3,OR(D17="Нет",D17="Не знаю")),COUNTIFS($I$6:I17,3,$D$6:D17,"Нет")+COUNTIFS($I$6:I17,3,$D$6:D17,"Не знаю"),"")</f>
        <v/>
      </c>
    </row>
    <row r="18" ht="32" customHeight="1">
      <c r="A18" s="26" t="n">
        <v>13</v>
      </c>
      <c r="B18" s="26" t="inlineStr">
        <is>
          <t>ТОиР</t>
        </is>
      </c>
      <c r="C18" s="27" t="inlineStr">
        <is>
          <t>Годовой график ППР есть, процент его выполнения известен</t>
        </is>
      </c>
      <c r="D18" s="28" t="inlineStr">
        <is>
          <t>Частично</t>
        </is>
      </c>
      <c r="E18" s="26">
        <f>IF(D18="","",IF(D18="Да",2,IF(D18="Частично",1,0))*I18)</f>
        <v/>
      </c>
      <c r="F18" s="29" t="inlineStr">
        <is>
          <t>Ремонт только когда сломалось, внеплановые остановки</t>
        </is>
      </c>
      <c r="G18" s="30" t="inlineStr">
        <is>
          <t>График ППР, регламент ТОиР</t>
        </is>
      </c>
      <c r="H18" s="31" t="n"/>
      <c r="I18" t="n">
        <v>2</v>
      </c>
      <c r="J18">
        <f>IF(AND(I18=3,OR(D18="Нет",D18="Не знаю")),COUNTIFS($I$6:I18,3,$D$6:D18,"Нет")+COUNTIFS($I$6:I18,3,$D$6:D18,"Не знаю"),"")</f>
        <v/>
      </c>
    </row>
    <row r="19" ht="32" customHeight="1">
      <c r="A19" s="26" t="n">
        <v>14</v>
      </c>
      <c r="B19" s="26" t="inlineStr">
        <is>
          <t>ТОиР</t>
        </is>
      </c>
      <c r="C19" s="27" t="inlineStr">
        <is>
          <t>Отказы оборудования регистрируются с причинами и временем простоя</t>
        </is>
      </c>
      <c r="D19" s="28" t="inlineStr">
        <is>
          <t>Нет</t>
        </is>
      </c>
      <c r="E19" s="26">
        <f>IF(D19="","",IF(D19="Да",2,IF(D19="Частично",1,0))*I19)</f>
        <v/>
      </c>
      <c r="F19" s="29" t="inlineStr">
        <is>
          <t>Повторяющиеся отказы не устраняются</t>
        </is>
      </c>
      <c r="G19" s="30" t="inlineStr">
        <is>
          <t>Журнал отказов, MTBF и MTTR</t>
        </is>
      </c>
      <c r="H19" s="31" t="n"/>
      <c r="I19" t="n">
        <v>2</v>
      </c>
      <c r="J19">
        <f>IF(AND(I19=3,OR(D19="Нет",D19="Не знаю")),COUNTIFS($I$6:I19,3,$D$6:D19,"Нет")+COUNTIFS($I$6:I19,3,$D$6:D19,"Не знаю"),"")</f>
        <v/>
      </c>
    </row>
    <row r="20" ht="32" customHeight="1">
      <c r="A20" s="26" t="n">
        <v>15</v>
      </c>
      <c r="B20" s="26" t="inlineStr">
        <is>
          <t>ТОиР</t>
        </is>
      </c>
      <c r="C20" s="27" t="inlineStr">
        <is>
          <t>Средства измерений поверены, просроченных нет  ●</t>
        </is>
      </c>
      <c r="D20" s="28" t="inlineStr">
        <is>
          <t>Да</t>
        </is>
      </c>
      <c r="E20" s="26">
        <f>IF(D20="","",IF(D20="Да",2,IF(D20="Частично",1,0))*I20)</f>
        <v/>
      </c>
      <c r="F20" s="29" t="inlineStr">
        <is>
          <t>Недостоверный контроль, претензии надзора</t>
        </is>
      </c>
      <c r="G20" s="30" t="inlineStr">
        <is>
          <t>Учёт и график поверки средств измерений</t>
        </is>
      </c>
      <c r="H20" s="31" t="n"/>
      <c r="I20" t="n">
        <v>3</v>
      </c>
      <c r="J20">
        <f>IF(AND(I20=3,OR(D20="Нет",D20="Не знаю")),COUNTIFS($I$6:I20,3,$D$6:D20,"Нет")+COUNTIFS($I$6:I20,3,$D$6:D20,"Не знаю"),"")</f>
        <v/>
      </c>
    </row>
    <row r="21" ht="32" customHeight="1">
      <c r="A21" s="26" t="n">
        <v>16</v>
      </c>
      <c r="B21" s="26" t="inlineStr">
        <is>
          <t>Снабжение и склад</t>
        </is>
      </c>
      <c r="C21" s="27" t="inlineStr">
        <is>
          <t>Потребность в материалах считается от плана производства и норм, а не «на глаз»</t>
        </is>
      </c>
      <c r="D21" s="28" t="inlineStr">
        <is>
          <t>Частично</t>
        </is>
      </c>
      <c r="E21" s="26">
        <f>IF(D21="","",IF(D21="Да",2,IF(D21="Частично",1,0))*I21)</f>
        <v/>
      </c>
      <c r="F21" s="29" t="inlineStr">
        <is>
          <t>Одновременно дефицит одних материалов и неликвиды других</t>
        </is>
      </c>
      <c r="G21" s="30" t="inlineStr">
        <is>
          <t>Нормы расхода (BOM), регламент S&amp;OP</t>
        </is>
      </c>
      <c r="H21" s="31" t="n"/>
      <c r="I21" t="n">
        <v>2</v>
      </c>
      <c r="J21">
        <f>IF(AND(I21=3,OR(D21="Нет",D21="Не знаю")),COUNTIFS($I$6:I21,3,$D$6:D21,"Нет")+COUNTIFS($I$6:I21,3,$D$6:D21,"Не знаю"),"")</f>
        <v/>
      </c>
    </row>
    <row r="22" ht="32" customHeight="1">
      <c r="A22" s="26" t="n">
        <v>17</v>
      </c>
      <c r="B22" s="26" t="inlineStr">
        <is>
          <t>Снабжение и склад</t>
        </is>
      </c>
      <c r="C22" s="27" t="inlineStr">
        <is>
          <t>Остатки в учёте совпадают с фактом: из 20 случайных позиций сходятся 19 и больше  ●</t>
        </is>
      </c>
      <c r="D22" s="28" t="inlineStr">
        <is>
          <t>Нет</t>
        </is>
      </c>
      <c r="E22" s="26">
        <f>IF(D22="","",IF(D22="Да",2,IF(D22="Частично",1,0))*I22)</f>
        <v/>
      </c>
      <c r="F22" s="29" t="inlineStr">
        <is>
          <t>Остановки из-за «потерянных» остатков, недостачи</t>
        </is>
      </c>
      <c r="G22" s="30" t="inlineStr">
        <is>
          <t>Регламент складского учёта и инвентаризаций</t>
        </is>
      </c>
      <c r="H22" s="31" t="n"/>
      <c r="I22" t="n">
        <v>3</v>
      </c>
      <c r="J22">
        <f>IF(AND(I22=3,OR(D22="Нет",D22="Не знаю")),COUNTIFS($I$6:I22,3,$D$6:D22,"Нет")+COUNTIFS($I$6:I22,3,$D$6:D22,"Не знаю"),"")</f>
        <v/>
      </c>
    </row>
    <row r="23" ht="32" customHeight="1">
      <c r="A23" s="26" t="n">
        <v>18</v>
      </c>
      <c r="B23" s="26" t="inlineStr">
        <is>
          <t>Снабжение и склад</t>
        </is>
      </c>
      <c r="C23" s="27" t="inlineStr">
        <is>
          <t>Для критичных материалов есть одобренный второй поставщик</t>
        </is>
      </c>
      <c r="D23" s="28" t="inlineStr">
        <is>
          <t>Частично</t>
        </is>
      </c>
      <c r="E23" s="26">
        <f>IF(D23="","",IF(D23="Да",2,IF(D23="Частично",1,0))*I23)</f>
        <v/>
      </c>
      <c r="F23" s="29" t="inlineStr">
        <is>
          <t>Один поставщик может остановить завод</t>
        </is>
      </c>
      <c r="G23" s="30" t="inlineStr">
        <is>
          <t>Положение о закупках, оценка и одобрение поставщиков</t>
        </is>
      </c>
      <c r="H23" s="31" t="n"/>
      <c r="I23" t="n">
        <v>2</v>
      </c>
      <c r="J23">
        <f>IF(AND(I23=3,OR(D23="Нет",D23="Не знаю")),COUNTIFS($I$6:I23,3,$D$6:D23,"Нет")+COUNTIFS($I$6:I23,3,$D$6:D23,"Не знаю"),"")</f>
        <v/>
      </c>
    </row>
    <row r="24" ht="32" customHeight="1">
      <c r="A24" s="26" t="n">
        <v>19</v>
      </c>
      <c r="B24" s="26" t="inlineStr">
        <is>
          <t>Персонал</t>
        </is>
      </c>
      <c r="C24" s="27" t="inlineStr">
        <is>
          <t>На каждой критичной операции не меньше двух обученных людей в смену  ●</t>
        </is>
      </c>
      <c r="D24" s="28" t="inlineStr">
        <is>
          <t>Частично</t>
        </is>
      </c>
      <c r="E24" s="26">
        <f>IF(D24="","",IF(D24="Да",2,IF(D24="Частично",1,0))*I24)</f>
        <v/>
      </c>
      <c r="F24" s="29" t="inlineStr">
        <is>
          <t>Больничный или увольнение одного человека останавливает участок</t>
        </is>
      </c>
      <c r="G24" s="30" t="inlineStr">
        <is>
          <t>Матрица компетенций и план обучения</t>
        </is>
      </c>
      <c r="H24" s="31" t="n"/>
      <c r="I24" t="n">
        <v>3</v>
      </c>
      <c r="J24">
        <f>IF(AND(I24=3,OR(D24="Нет",D24="Не знаю")),COUNTIFS($I$6:I24,3,$D$6:D24,"Нет")+COUNTIFS($I$6:I24,3,$D$6:D24,"Не знаю"),"")</f>
        <v/>
      </c>
    </row>
    <row r="25" ht="32" customHeight="1">
      <c r="A25" s="26" t="n">
        <v>20</v>
      </c>
      <c r="B25" s="26" t="inlineStr">
        <is>
          <t>Персонал</t>
        </is>
      </c>
      <c r="C25" s="27" t="inlineStr">
        <is>
          <t>Премия связана с результатом, и люди понимают, как она считается</t>
        </is>
      </c>
      <c r="D25" s="28" t="inlineStr">
        <is>
          <t>Частично</t>
        </is>
      </c>
      <c r="E25" s="26">
        <f>IF(D25="","",IF(D25="Да",2,IF(D25="Частично",1,0))*I25)</f>
        <v/>
      </c>
      <c r="F25" s="29" t="inlineStr">
        <is>
          <t>Премия не мотивирует, растёт текучесть</t>
        </is>
      </c>
      <c r="G25" s="30" t="inlineStr">
        <is>
          <t>Положение об оплате труда и премировании</t>
        </is>
      </c>
      <c r="H25" s="31" t="n"/>
      <c r="I25" t="n">
        <v>2</v>
      </c>
      <c r="J25">
        <f>IF(AND(I25=3,OR(D25="Нет",D25="Не знаю")),COUNTIFS($I$6:I25,3,$D$6:D25,"Нет")+COUNTIFS($I$6:I25,3,$D$6:D25,"Не знаю"),"")</f>
        <v/>
      </c>
    </row>
    <row r="26" ht="32" customHeight="1">
      <c r="A26" s="26" t="n">
        <v>21</v>
      </c>
      <c r="B26" s="26" t="inlineStr">
        <is>
          <t>Персонал</t>
        </is>
      </c>
      <c r="C26" s="27" t="inlineStr">
        <is>
          <t>Новички проходят адаптацию с наставником</t>
        </is>
      </c>
      <c r="D26" s="28" t="inlineStr">
        <is>
          <t>Да</t>
        </is>
      </c>
      <c r="E26" s="26">
        <f>IF(D26="","",IF(D26="Да",2,IF(D26="Частично",1,0))*I26)</f>
        <v/>
      </c>
      <c r="F26" s="29" t="inlineStr">
        <is>
          <t>Текучесть в первые три месяца, ошибки новичков</t>
        </is>
      </c>
      <c r="G26" s="30" t="inlineStr">
        <is>
          <t>Программа адаптации и наставничества</t>
        </is>
      </c>
      <c r="H26" s="31" t="n"/>
      <c r="I26" t="n">
        <v>1</v>
      </c>
      <c r="J26">
        <f>IF(AND(I26=3,OR(D26="Нет",D26="Не знаю")),COUNTIFS($I$6:I26,3,$D$6:D26,"Нет")+COUNTIFS($I$6:I26,3,$D$6:D26,"Не знаю"),"")</f>
        <v/>
      </c>
    </row>
    <row r="27" ht="32" customHeight="1">
      <c r="A27" s="26" t="n">
        <v>22</v>
      </c>
      <c r="B27" s="26" t="inlineStr">
        <is>
          <t>Продажи и планирование</t>
        </is>
      </c>
      <c r="C27" s="27" t="inlineStr">
        <is>
          <t>Продажи, производство, закупки и финансы раз в месяц согласуют единый план (S&amp;OP)</t>
        </is>
      </c>
      <c r="D27" s="28" t="inlineStr">
        <is>
          <t>Нет</t>
        </is>
      </c>
      <c r="E27" s="26">
        <f>IF(D27="","",IF(D27="Да",2,IF(D27="Частично",1,0))*I27)</f>
        <v/>
      </c>
      <c r="F27" s="29" t="inlineStr">
        <is>
          <t>Каждая служба работает по своему плану</t>
        </is>
      </c>
      <c r="G27" s="30" t="inlineStr">
        <is>
          <t>Регламент S&amp;OP</t>
        </is>
      </c>
      <c r="H27" s="31" t="n"/>
      <c r="I27" t="n">
        <v>2</v>
      </c>
      <c r="J27">
        <f>IF(AND(I27=3,OR(D27="Нет",D27="Не знаю")),COUNTIFS($I$6:I27,3,$D$6:D27,"Нет")+COUNTIFS($I$6:I27,3,$D$6:D27,"Не знаю"),"")</f>
        <v/>
      </c>
    </row>
    <row r="28" ht="32" customHeight="1">
      <c r="A28" s="26" t="n">
        <v>23</v>
      </c>
      <c r="B28" s="26" t="inlineStr">
        <is>
          <t>Продажи и планирование</t>
        </is>
      </c>
      <c r="C28" s="27" t="inlineStr">
        <is>
          <t>Доля заказов, отгруженных в срок и полностью (OTIF), измеряется</t>
        </is>
      </c>
      <c r="D28" s="28" t="inlineStr">
        <is>
          <t>Нет</t>
        </is>
      </c>
      <c r="E28" s="26">
        <f>IF(D28="","",IF(D28="Да",2,IF(D28="Частично",1,0))*I28)</f>
        <v/>
      </c>
      <c r="F28" s="29" t="inlineStr">
        <is>
          <t>Клиенты уходят молча</t>
        </is>
      </c>
      <c r="G28" s="30" t="inlineStr">
        <is>
          <t>Справочник KPI, регламент отгрузки</t>
        </is>
      </c>
      <c r="H28" s="31" t="n"/>
      <c r="I28" t="n">
        <v>2</v>
      </c>
      <c r="J28">
        <f>IF(AND(I28=3,OR(D28="Нет",D28="Не знаю")),COUNTIFS($I$6:I28,3,$D$6:D28,"Нет")+COUNTIFS($I$6:I28,3,$D$6:D28,"Не знаю"),"")</f>
        <v/>
      </c>
    </row>
    <row r="29" ht="32" customHeight="1">
      <c r="A29" s="26" t="n">
        <v>24</v>
      </c>
      <c r="B29" s="26" t="inlineStr">
        <is>
          <t>Продажи и планирование</t>
        </is>
      </c>
      <c r="C29" s="27" t="inlineStr">
        <is>
          <t>Маржа известна по клиентам и изделиям</t>
        </is>
      </c>
      <c r="D29" s="28" t="inlineStr">
        <is>
          <t>Частично</t>
        </is>
      </c>
      <c r="E29" s="26">
        <f>IF(D29="","",IF(D29="Да",2,IF(D29="Частично",1,0))*I29)</f>
        <v/>
      </c>
      <c r="F29" s="29" t="inlineStr">
        <is>
          <t>Продаёте больше того, что невыгодно</t>
        </is>
      </c>
      <c r="G29" s="30" t="inlineStr">
        <is>
          <t>Себестоимость, ценовая политика</t>
        </is>
      </c>
      <c r="H29" s="31" t="n"/>
      <c r="I29" t="n">
        <v>2</v>
      </c>
      <c r="J29">
        <f>IF(AND(I29=3,OR(D29="Нет",D29="Не знаю")),COUNTIFS($I$6:I29,3,$D$6:D29,"Нет")+COUNTIFS($I$6:I29,3,$D$6:D29,"Не знаю"),"")</f>
        <v/>
      </c>
    </row>
    <row r="30" ht="32" customHeight="1">
      <c r="A30" s="26" t="n">
        <v>25</v>
      </c>
      <c r="B30" s="26" t="inlineStr">
        <is>
          <t>Отчётность и KPI</t>
        </is>
      </c>
      <c r="C30" s="27" t="inlineStr">
        <is>
          <t>Есть справочник KPI: формула, источник данных, ответственный</t>
        </is>
      </c>
      <c r="D30" s="28" t="inlineStr">
        <is>
          <t>Нет</t>
        </is>
      </c>
      <c r="E30" s="26">
        <f>IF(D30="","",IF(D30="Да",2,IF(D30="Частично",1,0))*I30)</f>
        <v/>
      </c>
      <c r="F30" s="29" t="inlineStr">
        <is>
          <t>Спорите о цифрах вместо решений</t>
        </is>
      </c>
      <c r="G30" s="30" t="inlineStr">
        <is>
          <t>Справочник KPI</t>
        </is>
      </c>
      <c r="H30" s="31" t="n"/>
      <c r="I30" t="n">
        <v>2</v>
      </c>
      <c r="J30">
        <f>IF(AND(I30=3,OR(D30="Нет",D30="Не знаю")),COUNTIFS($I$6:I30,3,$D$6:D30,"Нет")+COUNTIFS($I$6:I30,3,$D$6:D30,"Не знаю"),"")</f>
        <v/>
      </c>
    </row>
    <row r="31" ht="32" customHeight="1">
      <c r="A31" s="26" t="n">
        <v>26</v>
      </c>
      <c r="B31" s="26" t="inlineStr">
        <is>
          <t>Отчётность и KPI</t>
        </is>
      </c>
      <c r="C31" s="27" t="inlineStr">
        <is>
          <t>Цифры разных служб сходятся: выпуск, запасы, выручка  ●</t>
        </is>
      </c>
      <c r="D31" s="28" t="inlineStr">
        <is>
          <t>Не знаю</t>
        </is>
      </c>
      <c r="E31" s="26">
        <f>IF(D31="","",IF(D31="Да",2,IF(D31="Частично",1,0))*I31)</f>
        <v/>
      </c>
      <c r="F31" s="29" t="inlineStr">
        <is>
          <t>Решения принимаются по неверным данным</t>
        </is>
      </c>
      <c r="G31" s="30" t="inlineStr">
        <is>
          <t>Регламент управленческой отчётности, регламент ведения НСИ</t>
        </is>
      </c>
      <c r="H31" s="31" t="n"/>
      <c r="I31" t="n">
        <v>3</v>
      </c>
      <c r="J31">
        <f>IF(AND(I31=3,OR(D31="Нет",D31="Не знаю")),COUNTIFS($I$6:I31,3,$D$6:D31,"Нет")+COUNTIFS($I$6:I31,3,$D$6:D31,"Не знаю"),"")</f>
        <v/>
      </c>
    </row>
    <row r="32" ht="32" customHeight="1">
      <c r="A32" s="26" t="n">
        <v>27</v>
      </c>
      <c r="B32" s="26" t="inlineStr">
        <is>
          <t>Отчётность и KPI</t>
        </is>
      </c>
      <c r="C32" s="27" t="inlineStr">
        <is>
          <t>Собственник получает единый пакет отчётности до 10-го числа</t>
        </is>
      </c>
      <c r="D32" s="28" t="inlineStr">
        <is>
          <t>Да</t>
        </is>
      </c>
      <c r="E32" s="26">
        <f>IF(D32="","",IF(D32="Да",2,IF(D32="Частично",1,0))*I32)</f>
        <v/>
      </c>
      <c r="F32" s="29" t="inlineStr">
        <is>
          <t>Падает доверие собственника, управление «по ощущениям»</t>
        </is>
      </c>
      <c r="G32" s="30" t="inlineStr">
        <is>
          <t>Формы управленческой отчётности, дашборд KPI завода</t>
        </is>
      </c>
      <c r="H32" s="31" t="n"/>
      <c r="I32" t="n">
        <v>2</v>
      </c>
      <c r="J32">
        <f>IF(AND(I32=3,OR(D32="Нет",D32="Не знаю")),COUNTIFS($I$6:I32,3,$D$6:D32,"Нет")+COUNTIFS($I$6:I32,3,$D$6:D32,"Не знаю"),"")</f>
        <v/>
      </c>
    </row>
    <row r="33" ht="32" customHeight="1">
      <c r="A33" s="26" t="n">
        <v>28</v>
      </c>
      <c r="B33" s="26" t="inlineStr">
        <is>
          <t>Охрана труда</t>
        </is>
      </c>
      <c r="C33" s="27" t="inlineStr">
        <is>
          <t>Обучение по охране труда и проверка знаний действуют у всех работников  ●</t>
        </is>
      </c>
      <c r="D33" s="28" t="inlineStr">
        <is>
          <t>Да</t>
        </is>
      </c>
      <c r="E33" s="26">
        <f>IF(D33="","",IF(D33="Да",2,IF(D33="Частично",1,0))*I33)</f>
        <v/>
      </c>
      <c r="F33" s="29" t="inlineStr">
        <is>
          <t>Штрафы, отстранение, личная ответственность руководителя</t>
        </is>
      </c>
      <c r="G33" s="30" t="inlineStr">
        <is>
          <t>Положение о СУОТ, программы инструктажей и обучения</t>
        </is>
      </c>
      <c r="H33" s="31" t="n"/>
      <c r="I33" t="n">
        <v>3</v>
      </c>
      <c r="J33">
        <f>IF(AND(I33=3,OR(D33="Нет",D33="Не знаю")),COUNTIFS($I$6:I33,3,$D$6:D33,"Нет")+COUNTIFS($I$6:I33,3,$D$6:D33,"Не знаю"),"")</f>
        <v/>
      </c>
    </row>
    <row r="34" ht="32" customHeight="1">
      <c r="A34" s="26" t="n">
        <v>29</v>
      </c>
      <c r="B34" s="26" t="inlineStr">
        <is>
          <t>Охрана труда</t>
        </is>
      </c>
      <c r="C34" s="27" t="inlineStr">
        <is>
          <t>Опасные работы выполняются по нарядам-допускам, при ремонте применяется блокировка пуска  ●</t>
        </is>
      </c>
      <c r="D34" s="28" t="inlineStr">
        <is>
          <t>Частично</t>
        </is>
      </c>
      <c r="E34" s="26">
        <f>IF(D34="","",IF(D34="Да",2,IF(D34="Частично",1,0))*I34)</f>
        <v/>
      </c>
      <c r="F34" s="29" t="inlineStr">
        <is>
          <t>Тяжёлые несчастные случаи</t>
        </is>
      </c>
      <c r="G34" s="30" t="inlineStr">
        <is>
          <t>Положение о наряд-допуске, инструкции по ОТ</t>
        </is>
      </c>
      <c r="H34" s="31" t="n"/>
      <c r="I34" t="n">
        <v>3</v>
      </c>
      <c r="J34">
        <f>IF(AND(I34=3,OR(D34="Нет",D34="Не знаю")),COUNTIFS($I$6:I34,3,$D$6:D34,"Нет")+COUNTIFS($I$6:I34,3,$D$6:D34,"Не знаю"),"")</f>
        <v/>
      </c>
    </row>
    <row r="35" ht="32" customHeight="1">
      <c r="A35" s="26" t="n">
        <v>30</v>
      </c>
      <c r="B35" s="26" t="inlineStr">
        <is>
          <t>Охрана труда</t>
        </is>
      </c>
      <c r="C35" s="27" t="inlineStr">
        <is>
          <t>Оценка профессиональных рисков и СОУТ проведены и актуальны  ●</t>
        </is>
      </c>
      <c r="D35" s="28" t="inlineStr">
        <is>
          <t>Да</t>
        </is>
      </c>
      <c r="E35" s="26">
        <f>IF(D35="","",IF(D35="Да",2,IF(D35="Частично",1,0))*I35)</f>
        <v/>
      </c>
      <c r="F35" s="29" t="inlineStr">
        <is>
          <t>Предписания и штрафы надзорных органов</t>
        </is>
      </c>
      <c r="G35" s="30" t="inlineStr">
        <is>
          <t>Положение о СУОТ, реестр рисков</t>
        </is>
      </c>
      <c r="H35" s="31" t="n"/>
      <c r="I35" t="n">
        <v>3</v>
      </c>
      <c r="J35">
        <f>IF(AND(I35=3,OR(D35="Нет",D35="Не знаю")),COUNTIFS($I$6:I35,3,$D$6:D35,"Нет")+COUNTIFS($I$6:I35,3,$D$6:D35,"Не знаю"),"")</f>
        <v/>
      </c>
    </row>
    <row r="37">
      <c r="B37" s="32" t="inlineStr">
        <is>
          <t>● — критичный вопрос (вес ×3): безопасность, деньги, достоверность данных. Ответ «Нет» по нему — красный флаг.</t>
        </is>
      </c>
    </row>
    <row r="38">
      <c r="B38" s="32" t="inlineStr">
        <is>
          <t>«Не знаю» считается как «нет»: если показатель не измеряется, им нельзя управлять.</t>
        </is>
      </c>
    </row>
  </sheetData>
  <conditionalFormatting sqref="D6:D35">
    <cfRule type="cellIs" priority="1" operator="equal" dxfId="2">
      <formula>"Да"</formula>
    </cfRule>
    <cfRule type="cellIs" priority="2" operator="equal" dxfId="1">
      <formula>"Частично"</formula>
    </cfRule>
    <cfRule type="expression" priority="3" dxfId="0">
      <formula>OR(D6="Нет",D6="Не знаю")</formula>
    </cfRule>
  </conditionalFormatting>
  <dataValidations count="1">
    <dataValidation sqref="D6:D35" showDropDown="0" showInputMessage="0" showErrorMessage="0" allowBlank="1" type="list">
      <formula1>"Да,Частично,Нет,Не знаю"</formula1>
    </dataValidation>
  </dataValidations>
  <pageMargins left="0.75" right="0.75" top="1" bottom="1" header="0.5" footer="0.5"/>
  <pageSetup orientation="landscape" fitToHeight="0" fitToWidth="1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1" t="inlineStr">
        <is>
          <t>PLANT PERFORMANCE · plantperformance.ru</t>
        </is>
      </c>
    </row>
    <row r="2" ht="28" customHeight="1">
      <c r="A2" s="2" t="inlineStr">
        <is>
          <t>Как пройти экспресс-аудит</t>
        </is>
      </c>
    </row>
    <row r="3">
      <c r="A3" s="3" t="inlineStr">
        <is>
          <t>45 минут, без консультантов</t>
        </is>
      </c>
    </row>
    <row r="5" ht="34" customHeight="1">
      <c r="A5" s="33" t="inlineStr">
        <is>
          <t>1. Соберите 3–4 человек</t>
        </is>
      </c>
      <c r="B5" s="27" t="inlineStr">
        <is>
          <t>Директор, главный инженер, финансист, начальник производства. Отвечайте вместе: разные службы видят завод по-разному.</t>
        </is>
      </c>
    </row>
    <row r="6" ht="34" customHeight="1">
      <c r="A6" s="33" t="inlineStr">
        <is>
          <t>2. Отвечайте честно и по факту</t>
        </is>
      </c>
      <c r="B6" s="27" t="inlineStr">
        <is>
          <t>«Да» — только если это работает сейчас и есть подтверждение (документ, запись, цифра). Если делается не везде или не всегда — «Частично».</t>
        </is>
      </c>
    </row>
    <row r="7" ht="34" customHeight="1">
      <c r="A7" s="33" t="inlineStr">
        <is>
          <t>3. Не знаете — так и пишите</t>
        </is>
      </c>
      <c r="B7" s="27" t="inlineStr">
        <is>
          <t>«Не знаю» считается как «нет»: показатель, который не измеряется, не управляется.</t>
        </is>
      </c>
    </row>
    <row r="8" ht="34" customHeight="1">
      <c r="A8" s="33" t="inlineStr">
        <is>
          <t>4. Смотрите результат</t>
        </is>
      </c>
      <c r="B8" s="27" t="inlineStr">
        <is>
          <t>Индекс зрелости, профиль по 10 областям, три зоны роста с первым шагом на 30 дней и красные флаги.</t>
        </is>
      </c>
    </row>
    <row r="9" ht="34" customHeight="1">
      <c r="A9" s="33" t="inlineStr">
        <is>
          <t>5. Повторите через 3 месяца</t>
        </is>
      </c>
      <c r="B9" s="27" t="inlineStr">
        <is>
          <t>Сохраните копию файла и сравните результаты — это лучший способ увидеть прогресс.</t>
        </is>
      </c>
    </row>
    <row r="11">
      <c r="A11" s="34" t="inlineStr">
        <is>
          <t>Шкала уровней</t>
        </is>
      </c>
    </row>
    <row r="12">
      <c r="A12" s="35" t="inlineStr">
        <is>
          <t>до 40 %</t>
        </is>
      </c>
      <c r="B12" s="36" t="inlineStr">
        <is>
          <t>Ручное управление — завод держится на людях и героизме</t>
        </is>
      </c>
    </row>
    <row r="13">
      <c r="A13" s="35" t="inlineStr">
        <is>
          <t>40–59 %</t>
        </is>
      </c>
      <c r="B13" s="36" t="inlineStr">
        <is>
          <t>Островки системы — есть сильные места, но нет единой системы</t>
        </is>
      </c>
    </row>
    <row r="14">
      <c r="A14" s="35" t="inlineStr">
        <is>
          <t>60–79 %</t>
        </is>
      </c>
      <c r="B14" s="36" t="inlineStr">
        <is>
          <t>Система с разрывами — точечно закрыть слабые области</t>
        </is>
      </c>
    </row>
    <row r="15">
      <c r="A15" s="35" t="inlineStr">
        <is>
          <t>80 % и выше</t>
        </is>
      </c>
      <c r="B15" s="36" t="inlineStr">
        <is>
          <t>Зрелая система — поддерживать и улучшать</t>
        </is>
      </c>
    </row>
    <row r="17">
      <c r="A17" s="37" t="inlineStr">
        <is>
          <t>Это сокращённая версия. Полный аудит действующего завода — 150 вопросов, тепловая карта, план на 100 дней: plantperformance.ru</t>
        </is>
      </c>
    </row>
  </sheetData>
  <pageMargins left="0.75" right="0.75" top="1" bottom="1" header="0.5" footer="0.5"/>
  <headerFooter>
    <oddHeader>&amp;L&amp;8 &amp;K2E75B6Plant Performance · plantperformance.ru&amp;R&amp;8 &amp;A</oddHeader>
    <oddFooter>&amp;L&amp;8 Источник: Plant Performance — система документов и программ для управления заводом · plantperformance.ru&amp;R&amp;8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Plant Performance · plantperformance.ru</Company>
  <Manager>Plant Performance</Manager>
  <HyperlinkBase>https://plantperformance.ru/</HyperlinkBase>
</Properties>
</file>

<file path=docProps/core.xml><?xml version="1.0" encoding="utf-8"?>
<cp:coreProperties xmlns:cp="http://schemas.openxmlformats.org/package/2006/metadata/core-properties">
  <dc:creator xmlns:dc="http://purl.org/dc/elements/1.1/">Plant Performance (plantperformance.ru)</dc:creator>
  <dc:title xmlns:dc="http://purl.org/dc/elements/1.1/">Экспресс-аудит завода — 30 вопросов</dc:title>
  <dc:description xmlns:dc="http://purl.org/dc/elements/1.1/">Бесплатный шаблон от Plant Performance · plantperformance.ru. Полная система документов завода — на сайте.</dc:description>
  <dc:subject xmlns:dc="http://purl.org/dc/elements/1.1/">Самодиагностика системы управления производством</dc:subject>
  <dcterms:created xmlns:dcterms="http://purl.org/dc/terms/" xmlns:xsi="http://www.w3.org/2001/XMLSchema-instance" xsi:type="dcterms:W3CDTF">2026-10-28T19:13:11Z</dcterms:created>
  <dcterms:modified xmlns:dcterms="http://purl.org/dc/terms/" xmlns:xsi="http://www.w3.org/2001/XMLSchema-instance" xsi:type="dcterms:W3CDTF">2026-10-28T19:13:11Z</dcterms:modified>
  <cp:lastModifiedBy>Plant Performance</cp:lastModifiedBy>
  <cp:category>Plant Performance · plantperformance.ru</cp:category>
  <cp:keywords>аудит производства, чек-лист аудита производства, диагностика завода, Plant Performance</cp:keywords>
</cp:coreProperties>
</file>